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9750" activeTab="0"/>
  </bookViews>
  <sheets>
    <sheet name="Лист2" sheetId="1" r:id="rId1"/>
  </sheets>
  <definedNames>
    <definedName name="_xlnm.Print_Titles" localSheetId="0">'Лист2'!$A:$B,'Лист2'!$15:$17</definedName>
  </definedNames>
  <calcPr fullCalcOnLoad="1"/>
</workbook>
</file>

<file path=xl/sharedStrings.xml><?xml version="1.0" encoding="utf-8"?>
<sst xmlns="http://schemas.openxmlformats.org/spreadsheetml/2006/main" count="196" uniqueCount="115">
  <si>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</si>
  <si>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</si>
  <si>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</si>
  <si>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</si>
  <si>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</si>
  <si>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</si>
  <si>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</si>
  <si>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</si>
  <si>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</si>
  <si>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</si>
  <si>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</si>
  <si>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</si>
  <si>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</si>
  <si>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</si>
  <si>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</si>
  <si>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</si>
  <si>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</si>
  <si>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</si>
  <si>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</si>
  <si>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</si>
  <si>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</si>
  <si>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</si>
  <si>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</si>
  <si>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</si>
  <si>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</si>
  <si>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</si>
  <si>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</si>
  <si>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</si>
  <si>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</si>
  <si>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</si>
  <si>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</si>
  <si>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</si>
  <si>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</si>
  <si>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</si>
  <si>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</si>
  <si>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</si>
  <si>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</si>
  <si>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</si>
  <si>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</si>
  <si>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</si>
  <si>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</si>
  <si>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</si>
  <si>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</si>
  <si>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</si>
  <si>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Начальник управления бюджетной политики</t>
  </si>
  <si>
    <t>011</t>
  </si>
  <si>
    <t>012</t>
  </si>
  <si>
    <t>Остаток целевых средств</t>
  </si>
  <si>
    <t>Остаток нецелевых средств</t>
  </si>
  <si>
    <t>А.Н .Петрова</t>
  </si>
  <si>
    <t>0100</t>
  </si>
  <si>
    <t>0120</t>
  </si>
  <si>
    <t>0200</t>
  </si>
  <si>
    <t xml:space="preserve"> в том числе:</t>
  </si>
  <si>
    <t>другие расходы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</si>
  <si>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</si>
  <si>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</si>
  <si>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</si>
  <si>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</si>
  <si>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</si>
  <si>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</si>
  <si>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</si>
  <si>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</si>
  <si>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</si>
  <si>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</si>
  <si>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</si>
  <si>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</si>
  <si>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0510</t>
  </si>
  <si>
    <t>0520</t>
  </si>
  <si>
    <t>0530</t>
  </si>
  <si>
    <t>0600</t>
  </si>
  <si>
    <t>0610</t>
  </si>
  <si>
    <t>0620</t>
  </si>
  <si>
    <t>0700</t>
  </si>
  <si>
    <t>0800</t>
  </si>
  <si>
    <t>Предоставление бюджетных кредитов</t>
  </si>
  <si>
    <t>0900</t>
  </si>
  <si>
    <t>Возврат бюджетных кредитов</t>
  </si>
  <si>
    <t>1000</t>
  </si>
  <si>
    <t>1100</t>
  </si>
  <si>
    <t>КАССОВЫЕ ПОСТУПЛЕНИЯ ПО ДОХОДАМ  -всего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</si>
  <si>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</si>
  <si>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</si>
  <si>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</si>
  <si>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</si>
  <si>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>Периодичность: ежемесячная</t>
  </si>
  <si>
    <t>Финансовое управление администрации МО юрьев-Польский район</t>
  </si>
  <si>
    <t>Администрация муниципального образования Юрьев-Польский район</t>
  </si>
  <si>
    <t>Управление образования администрации МО Юрьев-Польский район</t>
  </si>
  <si>
    <t>Комитет по культуре администрации МО Юрьев-Польский район</t>
  </si>
  <si>
    <t>Решение СНД о бюджнте</t>
  </si>
  <si>
    <r>
      <t xml:space="preserve">СПРАВОЧНО: </t>
    </r>
    <r>
      <rPr>
        <sz val="8"/>
        <rFont val="Times New Roman"/>
        <family val="1"/>
      </rPr>
      <t>Средства от заимствования со счетов бюджетных и автономных учреждений (со счета 40601 на счет 40201)</t>
    </r>
  </si>
  <si>
    <t>Приложение1</t>
  </si>
  <si>
    <t xml:space="preserve">к Порядку составления кассового плана бюджета муниципального образования Юрьев-Польский район, утвержденного приказом финансового управления от 22.01.2014 №6 </t>
  </si>
  <si>
    <t>исп. Дмитриева В.В.</t>
  </si>
  <si>
    <t>тел. 2-25-07</t>
  </si>
  <si>
    <t>капитальные вложения в объекты недвижимого имущества МО Юрьев-Польский район (по ВР 400)</t>
  </si>
  <si>
    <t>предоставление субсидий  бюджетным учреждениям МО юрьев-Польский район и иным некомерческим организациям (по ВР 600)</t>
  </si>
  <si>
    <t>обслуживание  муниципального долга  МО юрьев-Польский район (по ВР 700)</t>
  </si>
  <si>
    <t>привлечение муниципальных внутренних заимствований МО юрьев-Польский район</t>
  </si>
  <si>
    <t>средства от продажи акций и иных форм участия в капитале, находящихся в муниципальной собственности</t>
  </si>
  <si>
    <t>Кассовые выплаты по источникам финансирования дефицита  бюджета МО Юрьев-Польский район -всего</t>
  </si>
  <si>
    <t>погашение муниципального внутреннего долга  МО Юрьев-Польский район</t>
  </si>
  <si>
    <t>РЕЗУЛЬТАТ ОПЕРАЦИЙ (без операций по управлению средствами на едином счете бюджета МО Юрьев-Польский район) (стр.0300+стр.0500-стр.0600)</t>
  </si>
  <si>
    <t>Остатки на едином счете  бюджета МО юрьев-Польский район  на начало периода ( без средств от заимствования со счетов бюджетных учреждений)</t>
  </si>
  <si>
    <t>Остатки на едином счете  бюджета  МО Юрьев-Польский район на конец периода (без средств от заимствования со счетов бюджетных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</si>
  <si>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о бюджета МО Юрьев-Польский район) (стр.800-стр.900)</t>
  </si>
  <si>
    <t>Совет народных депутатов МО Юрьев-Польский район</t>
  </si>
  <si>
    <t>Заместитель главы администрации МО Юрьев-Польский   район ,начальник финансового управления</t>
  </si>
  <si>
    <t>С.Е.Захаров</t>
  </si>
  <si>
    <t>Заместитель начальника финансового управления,начальник бюджетного отдела</t>
  </si>
  <si>
    <t>И.В.Шлынова</t>
  </si>
  <si>
    <t>Кассовый план исполнения  бюджета муниципального образования Юрьев-Польский район  на 2019 год</t>
  </si>
  <si>
    <t>ТИК Юрьев-Польского района</t>
  </si>
  <si>
    <t>(по состоянию на "01" апреля  2019г.)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</si>
</sst>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000"/>
  </numFmts>
  <fonts count="47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2" applyFont="1">
      <alignment/>
      <protection/>
    </xf>
    <xf numFmtId="0" fontId="5" fillId="0" borderId="0" xfId="0" applyFont="1" applyFill="1" applyAlignment="1">
      <alignment vertical="top" wrapText="1"/>
    </xf>
    <xf numFmtId="172" fontId="0" fillId="0" borderId="0" xfId="0" applyNumberFormat="1" applyAlignment="1">
      <alignment/>
    </xf>
    <xf numFmtId="172" fontId="0" fillId="0" borderId="0" xfId="0" applyNumberFormat="1" applyFont="1" applyFill="1" applyAlignment="1">
      <alignment vertical="top" wrapText="1"/>
    </xf>
    <xf numFmtId="0" fontId="9" fillId="0" borderId="10" xfId="56" applyNumberFormat="1" applyFont="1" applyFill="1" applyBorder="1" applyAlignment="1">
      <alignment horizontal="left" vertical="top" wrapText="1"/>
    </xf>
    <xf numFmtId="0" fontId="8" fillId="0" borderId="10" xfId="56" applyNumberFormat="1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44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9" fillId="0" borderId="10" xfId="50" applyFont="1" applyFill="1" applyBorder="1" applyAlignment="1">
      <alignment horizontal="center" vertical="top" wrapText="1"/>
    </xf>
    <xf numFmtId="0" fontId="9" fillId="0" borderId="10" xfId="50" applyNumberFormat="1" applyFont="1" applyFill="1" applyBorder="1" applyAlignment="1">
      <alignment horizontal="center" vertical="top" wrapText="1"/>
    </xf>
    <xf numFmtId="0" fontId="9" fillId="33" borderId="10" xfId="50" applyFont="1" applyFill="1" applyBorder="1" applyAlignment="1">
      <alignment horizontal="center" vertical="top" wrapText="1"/>
    </xf>
    <xf numFmtId="49" fontId="9" fillId="0" borderId="10" xfId="60" applyNumberFormat="1" applyFont="1" applyFill="1" applyBorder="1" applyAlignment="1">
      <alignment horizontal="center" vertical="top" wrapText="1"/>
    </xf>
    <xf numFmtId="172" fontId="10" fillId="0" borderId="10" xfId="43" applyNumberFormat="1" applyFont="1" applyFill="1" applyBorder="1" applyAlignment="1">
      <alignment horizontal="right" vertical="top" wrapText="1"/>
    </xf>
    <xf numFmtId="172" fontId="10" fillId="0" borderId="10" xfId="60" applyNumberFormat="1" applyFont="1" applyFill="1" applyBorder="1" applyAlignment="1">
      <alignment horizontal="right" vertical="top" wrapText="1"/>
    </xf>
    <xf numFmtId="172" fontId="10" fillId="0" borderId="10" xfId="0" applyNumberFormat="1" applyFont="1" applyFill="1" applyBorder="1" applyAlignment="1">
      <alignment vertical="top" wrapText="1"/>
    </xf>
    <xf numFmtId="49" fontId="8" fillId="0" borderId="10" xfId="60" applyNumberFormat="1" applyFont="1" applyFill="1" applyBorder="1" applyAlignment="1">
      <alignment horizontal="center" vertical="top" wrapText="1"/>
    </xf>
    <xf numFmtId="172" fontId="11" fillId="0" borderId="10" xfId="60" applyNumberFormat="1" applyFont="1" applyFill="1" applyBorder="1" applyAlignment="1">
      <alignment horizontal="right" vertical="top" wrapText="1"/>
    </xf>
    <xf numFmtId="172" fontId="11" fillId="0" borderId="10" xfId="43" applyNumberFormat="1" applyFont="1" applyFill="1" applyBorder="1" applyAlignment="1">
      <alignment horizontal="right" vertical="top" wrapText="1"/>
    </xf>
    <xf numFmtId="0" fontId="12" fillId="0" borderId="0" xfId="52" applyFont="1" applyAlignment="1">
      <alignment horizontal="left"/>
      <protection/>
    </xf>
    <xf numFmtId="0" fontId="13" fillId="0" borderId="0" xfId="0" applyFont="1" applyFill="1" applyAlignment="1">
      <alignment vertical="top" wrapText="1"/>
    </xf>
    <xf numFmtId="0" fontId="12" fillId="0" borderId="0" xfId="52" applyFont="1" applyFill="1" applyAlignment="1">
      <alignment/>
      <protection/>
    </xf>
    <xf numFmtId="0" fontId="6" fillId="0" borderId="0" xfId="0" applyFont="1" applyAlignment="1">
      <alignment horizontal="left" wrapText="1" readingOrder="2"/>
    </xf>
    <xf numFmtId="0" fontId="6" fillId="0" borderId="0" xfId="0" applyFont="1" applyAlignment="1">
      <alignment/>
    </xf>
    <xf numFmtId="0" fontId="15" fillId="0" borderId="0" xfId="52" applyFont="1" applyFill="1">
      <alignment/>
      <protection/>
    </xf>
    <xf numFmtId="0" fontId="15" fillId="0" borderId="0" xfId="52" applyFont="1" applyFill="1" applyAlignment="1">
      <alignment horizontal="center"/>
      <protection/>
    </xf>
    <xf numFmtId="0" fontId="16" fillId="0" borderId="0" xfId="0" applyFont="1" applyFill="1" applyAlignment="1">
      <alignment vertical="top" wrapText="1"/>
    </xf>
    <xf numFmtId="0" fontId="15" fillId="0" borderId="0" xfId="52" applyFont="1" applyAlignment="1">
      <alignment/>
      <protection/>
    </xf>
    <xf numFmtId="0" fontId="15" fillId="0" borderId="0" xfId="52" applyFont="1">
      <alignment/>
      <protection/>
    </xf>
    <xf numFmtId="0" fontId="14" fillId="0" borderId="0" xfId="0" applyFont="1" applyFill="1" applyAlignment="1">
      <alignment vertical="top" wrapText="1"/>
    </xf>
    <xf numFmtId="0" fontId="15" fillId="0" borderId="0" xfId="0" applyFont="1" applyAlignment="1">
      <alignment wrapText="1"/>
    </xf>
    <xf numFmtId="0" fontId="15" fillId="0" borderId="0" xfId="0" applyFont="1" applyAlignment="1">
      <alignment/>
    </xf>
    <xf numFmtId="0" fontId="15" fillId="0" borderId="11" xfId="52" applyFont="1" applyFill="1" applyBorder="1" applyAlignment="1">
      <alignment horizontal="left" wrapText="1"/>
      <protection/>
    </xf>
    <xf numFmtId="0" fontId="0" fillId="0" borderId="11" xfId="0" applyBorder="1" applyAlignment="1">
      <alignment horizontal="left" wrapText="1"/>
    </xf>
    <xf numFmtId="168" fontId="8" fillId="34" borderId="10" xfId="43" applyFont="1" applyFill="1" applyBorder="1" applyAlignment="1">
      <alignment horizontal="left" vertical="top" wrapText="1"/>
    </xf>
    <xf numFmtId="0" fontId="0" fillId="34" borderId="0" xfId="0" applyFont="1" applyFill="1" applyAlignment="1">
      <alignment vertical="top" wrapText="1"/>
    </xf>
    <xf numFmtId="0" fontId="0" fillId="34" borderId="0" xfId="0" applyFill="1" applyAlignment="1">
      <alignment/>
    </xf>
    <xf numFmtId="0" fontId="7" fillId="34" borderId="0" xfId="0" applyFont="1" applyFill="1" applyAlignment="1">
      <alignment vertical="top" wrapText="1"/>
    </xf>
    <xf numFmtId="0" fontId="7" fillId="34" borderId="0" xfId="0" applyFont="1" applyFill="1" applyAlignment="1">
      <alignment/>
    </xf>
    <xf numFmtId="168" fontId="9" fillId="34" borderId="10" xfId="43" applyFont="1" applyFill="1" applyBorder="1" applyAlignment="1">
      <alignment horizontal="left" vertical="top" wrapText="1"/>
    </xf>
    <xf numFmtId="0" fontId="9" fillId="34" borderId="10" xfId="44" applyFont="1" applyFill="1" applyBorder="1" applyAlignment="1">
      <alignment horizontal="left" vertical="top" wrapText="1"/>
    </xf>
    <xf numFmtId="49" fontId="8" fillId="34" borderId="10" xfId="60" applyNumberFormat="1" applyFont="1" applyFill="1" applyBorder="1" applyAlignment="1">
      <alignment horizontal="center" vertical="top" wrapText="1"/>
    </xf>
    <xf numFmtId="49" fontId="9" fillId="34" borderId="10" xfId="60" applyNumberFormat="1" applyFont="1" applyFill="1" applyBorder="1" applyAlignment="1">
      <alignment horizontal="center" vertical="top" wrapText="1"/>
    </xf>
    <xf numFmtId="0" fontId="8" fillId="34" borderId="10" xfId="56" applyNumberFormat="1" applyFont="1" applyFill="1" applyBorder="1" applyAlignment="1">
      <alignment horizontal="left" vertical="top" wrapText="1"/>
    </xf>
    <xf numFmtId="0" fontId="8" fillId="34" borderId="10" xfId="42" applyNumberFormat="1" applyFont="1" applyFill="1" applyBorder="1" applyAlignment="1">
      <alignment horizontal="left" vertical="top" wrapText="1"/>
    </xf>
    <xf numFmtId="0" fontId="9" fillId="34" borderId="10" xfId="56" applyNumberFormat="1" applyFont="1" applyFill="1" applyBorder="1" applyAlignment="1">
      <alignment horizontal="left" vertical="top" wrapText="1"/>
    </xf>
    <xf numFmtId="0" fontId="10" fillId="34" borderId="10" xfId="0" applyFont="1" applyFill="1" applyBorder="1" applyAlignment="1">
      <alignment wrapText="1"/>
    </xf>
    <xf numFmtId="172" fontId="11" fillId="34" borderId="10" xfId="60" applyNumberFormat="1" applyFont="1" applyFill="1" applyBorder="1" applyAlignment="1">
      <alignment horizontal="right" vertical="top" wrapText="1"/>
    </xf>
    <xf numFmtId="172" fontId="10" fillId="34" borderId="10" xfId="60" applyNumberFormat="1" applyFont="1" applyFill="1" applyBorder="1" applyAlignment="1">
      <alignment horizontal="right" vertical="top" wrapText="1"/>
    </xf>
    <xf numFmtId="172" fontId="10" fillId="34" borderId="10" xfId="0" applyNumberFormat="1" applyFont="1" applyFill="1" applyBorder="1" applyAlignment="1">
      <alignment vertical="top"/>
    </xf>
    <xf numFmtId="172" fontId="11" fillId="34" borderId="10" xfId="0" applyNumberFormat="1" applyFont="1" applyFill="1" applyBorder="1" applyAlignment="1">
      <alignment vertical="top"/>
    </xf>
    <xf numFmtId="0" fontId="10" fillId="34" borderId="10" xfId="60" applyNumberFormat="1" applyFont="1" applyFill="1" applyBorder="1" applyAlignment="1">
      <alignment horizontal="right" vertical="top" wrapText="1"/>
    </xf>
    <xf numFmtId="172" fontId="11" fillId="34" borderId="10" xfId="59" applyNumberFormat="1" applyFont="1" applyFill="1" applyBorder="1" applyAlignment="1">
      <alignment horizontal="right" vertical="top" wrapText="1"/>
    </xf>
    <xf numFmtId="172" fontId="10" fillId="34" borderId="10" xfId="43" applyNumberFormat="1" applyFont="1" applyFill="1" applyBorder="1" applyAlignment="1">
      <alignment horizontal="right" vertical="top" wrapText="1"/>
    </xf>
    <xf numFmtId="0" fontId="9" fillId="0" borderId="10" xfId="0" applyFont="1" applyFill="1" applyBorder="1" applyAlignment="1">
      <alignment horizontal="center" vertical="center" wrapText="1"/>
    </xf>
    <xf numFmtId="0" fontId="15" fillId="0" borderId="0" xfId="52" applyFont="1" applyAlignment="1">
      <alignment wrapText="1"/>
      <protection/>
    </xf>
    <xf numFmtId="0" fontId="14" fillId="0" borderId="0" xfId="0" applyFont="1" applyAlignment="1">
      <alignment/>
    </xf>
    <xf numFmtId="0" fontId="6" fillId="0" borderId="0" xfId="0" applyFont="1" applyAlignment="1">
      <alignment horizontal="left" wrapText="1" readingOrder="2"/>
    </xf>
    <xf numFmtId="0" fontId="0" fillId="0" borderId="0" xfId="0" applyAlignment="1">
      <alignment horizontal="left" wrapText="1" readingOrder="2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5" fillId="0" borderId="11" xfId="0" applyFont="1" applyBorder="1" applyAlignment="1">
      <alignment horizontal="left" wrapText="1"/>
    </xf>
    <xf numFmtId="0" fontId="15" fillId="0" borderId="11" xfId="0" applyFont="1" applyBorder="1" applyAlignment="1">
      <alignment wrapText="1"/>
    </xf>
    <xf numFmtId="172" fontId="14" fillId="0" borderId="0" xfId="0" applyNumberFormat="1" applyFont="1" applyFill="1" applyBorder="1" applyAlignment="1">
      <alignment vertical="top" wrapText="1"/>
    </xf>
    <xf numFmtId="0" fontId="14" fillId="0" borderId="0" xfId="0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0" fillId="0" borderId="0" xfId="0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4"/>
  <sheetViews>
    <sheetView tabSelected="1" workbookViewId="0" topLeftCell="A69">
      <selection activeCell="F101" sqref="F101"/>
    </sheetView>
  </sheetViews>
  <sheetFormatPr defaultColWidth="9.00390625" defaultRowHeight="12.75"/>
  <cols>
    <col min="1" max="1" width="22.75390625" style="0" customWidth="1"/>
    <col min="2" max="2" width="5.00390625" style="0" customWidth="1"/>
    <col min="3" max="3" width="8.875" style="0" customWidth="1"/>
    <col min="4" max="4" width="9.75390625" style="0" customWidth="1"/>
    <col min="5" max="6" width="8.625" style="0" customWidth="1"/>
    <col min="7" max="7" width="8.75390625" style="0" customWidth="1"/>
    <col min="8" max="8" width="8.625" style="0" customWidth="1"/>
    <col min="9" max="9" width="8.375" style="0" customWidth="1"/>
    <col min="10" max="11" width="8.625" style="0" customWidth="1"/>
    <col min="12" max="12" width="8.375" style="0" customWidth="1"/>
    <col min="13" max="13" width="8.25390625" style="0" customWidth="1"/>
    <col min="14" max="14" width="9.00390625" style="0" customWidth="1"/>
    <col min="15" max="15" width="8.875" style="0" customWidth="1"/>
    <col min="16" max="16" width="13.75390625" style="0" hidden="1" customWidth="1"/>
    <col min="17" max="17" width="8.625" style="0" customWidth="1"/>
    <col min="18" max="18" width="8.25390625" style="0" customWidth="1"/>
    <col min="19" max="19" width="8.00390625" style="0" customWidth="1"/>
    <col min="20" max="20" width="8.625" style="0" customWidth="1"/>
    <col min="21" max="21" width="8.25390625" style="0" customWidth="1"/>
    <col min="22" max="22" width="11.75390625" style="0" bestFit="1" customWidth="1"/>
  </cols>
  <sheetData>
    <row r="1" spans="13:19" ht="1.5" customHeight="1">
      <c r="M1" s="24"/>
      <c r="N1" s="24"/>
      <c r="O1" s="24"/>
      <c r="P1" s="24"/>
      <c r="Q1" s="24"/>
      <c r="R1" s="24"/>
      <c r="S1" s="24"/>
    </row>
    <row r="2" spans="13:19" ht="36.75" customHeight="1">
      <c r="M2" s="24"/>
      <c r="N2" s="24"/>
      <c r="O2" s="24"/>
      <c r="P2" s="24"/>
      <c r="Q2" s="24"/>
      <c r="R2" s="24"/>
      <c r="S2" s="24"/>
    </row>
    <row r="3" spans="13:19" ht="13.5" customHeight="1" hidden="1">
      <c r="M3" s="24"/>
      <c r="N3" s="59"/>
      <c r="O3" s="60"/>
      <c r="P3" s="24"/>
      <c r="Q3" s="24"/>
      <c r="R3" s="24"/>
      <c r="S3" s="24"/>
    </row>
    <row r="4" spans="13:19" ht="18" customHeight="1">
      <c r="M4" s="24"/>
      <c r="N4" s="59" t="s">
        <v>92</v>
      </c>
      <c r="O4" s="60"/>
      <c r="P4" s="60"/>
      <c r="Q4" s="60"/>
      <c r="R4" s="60"/>
      <c r="S4" s="24"/>
    </row>
    <row r="5" spans="13:19" ht="15.75" customHeight="1">
      <c r="M5" s="24"/>
      <c r="N5" s="61" t="s">
        <v>93</v>
      </c>
      <c r="O5" s="62"/>
      <c r="P5" s="62"/>
      <c r="Q5" s="62"/>
      <c r="R5" s="62"/>
      <c r="S5" s="24"/>
    </row>
    <row r="6" spans="13:19" ht="12.75" hidden="1">
      <c r="M6" s="24"/>
      <c r="N6" s="62"/>
      <c r="O6" s="62"/>
      <c r="P6" s="62"/>
      <c r="Q6" s="62"/>
      <c r="R6" s="62"/>
      <c r="S6" s="24"/>
    </row>
    <row r="7" spans="13:19" ht="12.75" hidden="1">
      <c r="M7" s="24"/>
      <c r="N7" s="62"/>
      <c r="O7" s="62"/>
      <c r="P7" s="62"/>
      <c r="Q7" s="62"/>
      <c r="R7" s="62"/>
      <c r="S7" s="24"/>
    </row>
    <row r="8" spans="13:19" ht="12.75" hidden="1">
      <c r="M8" s="24"/>
      <c r="N8" s="62"/>
      <c r="O8" s="62"/>
      <c r="P8" s="62"/>
      <c r="Q8" s="62"/>
      <c r="R8" s="62"/>
      <c r="S8" s="24"/>
    </row>
    <row r="9" spans="13:19" ht="42" customHeight="1">
      <c r="M9" s="24"/>
      <c r="N9" s="62"/>
      <c r="O9" s="62"/>
      <c r="P9" s="62"/>
      <c r="Q9" s="62"/>
      <c r="R9" s="62"/>
      <c r="S9" s="24"/>
    </row>
    <row r="10" spans="1:22" ht="63.75" customHeight="1">
      <c r="A10" s="1"/>
      <c r="B10" s="1"/>
      <c r="C10" s="1"/>
      <c r="D10" s="21" t="s">
        <v>112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</row>
    <row r="11" spans="1:22" ht="21" customHeight="1">
      <c r="A11" s="1"/>
      <c r="B11" s="1"/>
      <c r="C11" s="1"/>
      <c r="D11" s="23" t="s">
        <v>114</v>
      </c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</row>
    <row r="12" spans="1:22" ht="21.75" customHeight="1">
      <c r="A12" s="1" t="s">
        <v>0</v>
      </c>
      <c r="B12" s="1"/>
      <c r="C12" s="1"/>
      <c r="D12" s="2" t="s">
        <v>85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43.5" customHeight="1">
      <c r="A13" s="1"/>
      <c r="B13" s="1"/>
      <c r="C13" s="1"/>
      <c r="D13" s="2" t="s">
        <v>1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8.25" customHeight="1" hidden="1">
      <c r="A14" s="1"/>
      <c r="B14" s="1"/>
      <c r="C14" s="1"/>
      <c r="D14" s="2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2.75">
      <c r="A15" s="56" t="s">
        <v>2</v>
      </c>
      <c r="B15" s="56" t="s">
        <v>3</v>
      </c>
      <c r="C15" s="56" t="s">
        <v>90</v>
      </c>
      <c r="D15" s="56" t="s">
        <v>4</v>
      </c>
      <c r="E15" s="56" t="s">
        <v>5</v>
      </c>
      <c r="F15" s="56"/>
      <c r="G15" s="56"/>
      <c r="H15" s="56" t="s">
        <v>6</v>
      </c>
      <c r="I15" s="56" t="s">
        <v>7</v>
      </c>
      <c r="J15" s="56"/>
      <c r="K15" s="56"/>
      <c r="L15" s="56" t="s">
        <v>8</v>
      </c>
      <c r="M15" s="56" t="s">
        <v>9</v>
      </c>
      <c r="N15" s="56"/>
      <c r="O15" s="56"/>
      <c r="P15" s="8"/>
      <c r="Q15" s="56" t="s">
        <v>10</v>
      </c>
      <c r="R15" s="56" t="s">
        <v>11</v>
      </c>
      <c r="S15" s="56"/>
      <c r="T15" s="56"/>
      <c r="U15" s="56" t="s">
        <v>12</v>
      </c>
      <c r="V15" s="1"/>
    </row>
    <row r="16" spans="1:22" ht="3.75" customHeight="1">
      <c r="A16" s="56" t="s">
        <v>0</v>
      </c>
      <c r="B16" s="56" t="s">
        <v>0</v>
      </c>
      <c r="C16" s="56" t="s">
        <v>0</v>
      </c>
      <c r="D16" s="56" t="s">
        <v>0</v>
      </c>
      <c r="E16" s="56" t="s">
        <v>0</v>
      </c>
      <c r="F16" s="56" t="s">
        <v>0</v>
      </c>
      <c r="G16" s="56" t="s">
        <v>0</v>
      </c>
      <c r="H16" s="56" t="s">
        <v>0</v>
      </c>
      <c r="I16" s="56" t="s">
        <v>0</v>
      </c>
      <c r="J16" s="56" t="s">
        <v>0</v>
      </c>
      <c r="K16" s="56" t="s">
        <v>0</v>
      </c>
      <c r="L16" s="56" t="s">
        <v>0</v>
      </c>
      <c r="M16" s="56" t="s">
        <v>0</v>
      </c>
      <c r="N16" s="56" t="s">
        <v>0</v>
      </c>
      <c r="O16" s="56" t="s">
        <v>0</v>
      </c>
      <c r="P16" s="8"/>
      <c r="Q16" s="56" t="s">
        <v>0</v>
      </c>
      <c r="R16" s="56" t="s">
        <v>0</v>
      </c>
      <c r="S16" s="56" t="s">
        <v>0</v>
      </c>
      <c r="T16" s="56" t="s">
        <v>0</v>
      </c>
      <c r="U16" s="56" t="s">
        <v>0</v>
      </c>
      <c r="V16" s="1"/>
    </row>
    <row r="17" spans="1:22" ht="48" customHeight="1">
      <c r="A17" s="56" t="s">
        <v>0</v>
      </c>
      <c r="B17" s="56" t="s">
        <v>0</v>
      </c>
      <c r="C17" s="56" t="s">
        <v>0</v>
      </c>
      <c r="D17" s="56" t="s">
        <v>0</v>
      </c>
      <c r="E17" s="9" t="s">
        <v>13</v>
      </c>
      <c r="F17" s="9" t="s">
        <v>14</v>
      </c>
      <c r="G17" s="9" t="s">
        <v>15</v>
      </c>
      <c r="H17" s="56" t="s">
        <v>0</v>
      </c>
      <c r="I17" s="9" t="s">
        <v>16</v>
      </c>
      <c r="J17" s="9" t="s">
        <v>17</v>
      </c>
      <c r="K17" s="9" t="s">
        <v>18</v>
      </c>
      <c r="L17" s="56" t="s">
        <v>0</v>
      </c>
      <c r="M17" s="9" t="s">
        <v>19</v>
      </c>
      <c r="N17" s="9" t="s">
        <v>20</v>
      </c>
      <c r="O17" s="9" t="s">
        <v>21</v>
      </c>
      <c r="P17" s="9"/>
      <c r="Q17" s="56" t="s">
        <v>0</v>
      </c>
      <c r="R17" s="9" t="s">
        <v>22</v>
      </c>
      <c r="S17" s="9" t="s">
        <v>23</v>
      </c>
      <c r="T17" s="9" t="s">
        <v>24</v>
      </c>
      <c r="U17" s="56" t="s">
        <v>0</v>
      </c>
      <c r="V17" s="1"/>
    </row>
    <row r="18" spans="1:22" ht="14.25" customHeight="1">
      <c r="A18" s="11" t="s">
        <v>25</v>
      </c>
      <c r="B18" s="11" t="s">
        <v>26</v>
      </c>
      <c r="C18" s="11" t="s">
        <v>27</v>
      </c>
      <c r="D18" s="12">
        <v>4</v>
      </c>
      <c r="E18" s="11" t="s">
        <v>28</v>
      </c>
      <c r="F18" s="11" t="s">
        <v>29</v>
      </c>
      <c r="G18" s="11" t="s">
        <v>30</v>
      </c>
      <c r="H18" s="11" t="s">
        <v>31</v>
      </c>
      <c r="I18" s="11" t="s">
        <v>32</v>
      </c>
      <c r="J18" s="11" t="s">
        <v>33</v>
      </c>
      <c r="K18" s="11" t="s">
        <v>34</v>
      </c>
      <c r="L18" s="11" t="s">
        <v>35</v>
      </c>
      <c r="M18" s="11" t="s">
        <v>36</v>
      </c>
      <c r="N18" s="11" t="s">
        <v>37</v>
      </c>
      <c r="O18" s="11" t="s">
        <v>38</v>
      </c>
      <c r="P18" s="11"/>
      <c r="Q18" s="11" t="s">
        <v>39</v>
      </c>
      <c r="R18" s="13" t="s">
        <v>40</v>
      </c>
      <c r="S18" s="11" t="s">
        <v>41</v>
      </c>
      <c r="T18" s="11" t="s">
        <v>42</v>
      </c>
      <c r="U18" s="11" t="s">
        <v>43</v>
      </c>
      <c r="V18" s="1"/>
    </row>
    <row r="19" spans="1:22" ht="12.75" customHeight="1" hidden="1" thickTop="1">
      <c r="A19" s="6" t="s">
        <v>48</v>
      </c>
      <c r="B19" s="14" t="s">
        <v>45</v>
      </c>
      <c r="C19" s="15"/>
      <c r="D19" s="16" t="e">
        <f>#REF!-D20</f>
        <v>#REF!</v>
      </c>
      <c r="E19" s="16" t="e">
        <f>#REF!-E20</f>
        <v>#REF!</v>
      </c>
      <c r="F19" s="17" t="e">
        <f>#REF!</f>
        <v>#REF!</v>
      </c>
      <c r="G19" s="15" t="e">
        <f>#REF!</f>
        <v>#REF!</v>
      </c>
      <c r="H19" s="16" t="e">
        <f>E19</f>
        <v>#REF!</v>
      </c>
      <c r="I19" s="17" t="e">
        <f>#REF!</f>
        <v>#REF!</v>
      </c>
      <c r="J19" s="15" t="e">
        <f>#REF!</f>
        <v>#REF!</v>
      </c>
      <c r="K19" s="15" t="e">
        <f>#REF!</f>
        <v>#REF!</v>
      </c>
      <c r="L19" s="15" t="e">
        <f>I19</f>
        <v>#REF!</v>
      </c>
      <c r="M19" s="15" t="e">
        <f>#REF!</f>
        <v>#REF!</v>
      </c>
      <c r="N19" s="15" t="e">
        <f>#REF!</f>
        <v>#REF!</v>
      </c>
      <c r="O19" s="15" t="e">
        <f>#REF!</f>
        <v>#REF!</v>
      </c>
      <c r="P19" s="15"/>
      <c r="Q19" s="15" t="e">
        <f>M19</f>
        <v>#REF!</v>
      </c>
      <c r="R19" s="15" t="e">
        <f>#REF!</f>
        <v>#REF!</v>
      </c>
      <c r="S19" s="17" t="e">
        <f>#REF!</f>
        <v>#REF!</v>
      </c>
      <c r="T19" s="15" t="e">
        <f>#REF!</f>
        <v>#REF!</v>
      </c>
      <c r="U19" s="15" t="e">
        <f>R19</f>
        <v>#REF!</v>
      </c>
      <c r="V19" s="1"/>
    </row>
    <row r="20" spans="1:22" ht="12.75" customHeight="1" hidden="1">
      <c r="A20" s="7" t="s">
        <v>47</v>
      </c>
      <c r="B20" s="18" t="s">
        <v>46</v>
      </c>
      <c r="C20" s="15"/>
      <c r="D20" s="19">
        <v>908588</v>
      </c>
      <c r="E20" s="19">
        <v>908588</v>
      </c>
      <c r="F20" s="19" t="e">
        <f>#REF!-F19</f>
        <v>#REF!</v>
      </c>
      <c r="G20" s="19" t="e">
        <f>#REF!-G19</f>
        <v>#REF!</v>
      </c>
      <c r="H20" s="16" t="e">
        <f>#REF!-H19</f>
        <v>#REF!</v>
      </c>
      <c r="I20" s="20" t="e">
        <f>#REF!-I19</f>
        <v>#REF!</v>
      </c>
      <c r="J20" s="20" t="e">
        <f>#REF!-J19</f>
        <v>#REF!</v>
      </c>
      <c r="K20" s="20" t="e">
        <f>#REF!-K19</f>
        <v>#REF!</v>
      </c>
      <c r="L20" s="16" t="e">
        <f>#REF!-L19</f>
        <v>#REF!</v>
      </c>
      <c r="M20" s="20" t="e">
        <f>#REF!-M19</f>
        <v>#REF!</v>
      </c>
      <c r="N20" s="20" t="e">
        <f>#REF!-N19</f>
        <v>#REF!</v>
      </c>
      <c r="O20" s="20" t="e">
        <f>#REF!-O19</f>
        <v>#REF!</v>
      </c>
      <c r="P20" s="20"/>
      <c r="Q20" s="16" t="e">
        <f>#REF!-Q19</f>
        <v>#REF!</v>
      </c>
      <c r="R20" s="20" t="e">
        <f>#REF!-R19</f>
        <v>#REF!</v>
      </c>
      <c r="S20" s="20" t="e">
        <f>#REF!-S19</f>
        <v>#REF!</v>
      </c>
      <c r="T20" s="20" t="e">
        <f>#REF!-T19</f>
        <v>#REF!</v>
      </c>
      <c r="U20" s="16" t="e">
        <f>#REF!-U19</f>
        <v>#REF!</v>
      </c>
      <c r="V20" s="1"/>
    </row>
    <row r="21" spans="1:22" ht="35.25" customHeight="1">
      <c r="A21" s="6" t="s">
        <v>80</v>
      </c>
      <c r="B21" s="14" t="s">
        <v>50</v>
      </c>
      <c r="C21" s="15">
        <f>C23+C30</f>
        <v>886638.7999999999</v>
      </c>
      <c r="D21" s="15">
        <f>D23+D30</f>
        <v>900967.8</v>
      </c>
      <c r="E21" s="15">
        <f aca="true" t="shared" si="0" ref="E21:U21">E23+E30</f>
        <v>102018.23999999999</v>
      </c>
      <c r="F21" s="15">
        <f t="shared" si="0"/>
        <v>107450.9</v>
      </c>
      <c r="G21" s="15">
        <f t="shared" si="0"/>
        <v>71557.1</v>
      </c>
      <c r="H21" s="15">
        <f t="shared" si="0"/>
        <v>281026.24</v>
      </c>
      <c r="I21" s="15">
        <f>I23+I30</f>
        <v>80125.4</v>
      </c>
      <c r="J21" s="15">
        <f t="shared" si="0"/>
        <v>65573.3</v>
      </c>
      <c r="K21" s="15">
        <f t="shared" si="0"/>
        <v>96963.40000000001</v>
      </c>
      <c r="L21" s="15">
        <f t="shared" si="0"/>
        <v>242662.10000000003</v>
      </c>
      <c r="M21" s="15">
        <f t="shared" si="0"/>
        <v>79249.6</v>
      </c>
      <c r="N21" s="15">
        <f t="shared" si="0"/>
        <v>52302.7</v>
      </c>
      <c r="O21" s="15">
        <f t="shared" si="0"/>
        <v>59755.6</v>
      </c>
      <c r="P21" s="15">
        <f t="shared" si="0"/>
        <v>714996.24</v>
      </c>
      <c r="Q21" s="15">
        <f t="shared" si="0"/>
        <v>191307.9</v>
      </c>
      <c r="R21" s="15">
        <f t="shared" si="0"/>
        <v>76728</v>
      </c>
      <c r="S21" s="15">
        <f t="shared" si="0"/>
        <v>58061.2</v>
      </c>
      <c r="T21" s="15">
        <f t="shared" si="0"/>
        <v>51182.36</v>
      </c>
      <c r="U21" s="15">
        <f t="shared" si="0"/>
        <v>185971.56</v>
      </c>
      <c r="V21" s="37"/>
    </row>
    <row r="22" spans="1:22" ht="23.25" customHeight="1">
      <c r="A22" s="7" t="s">
        <v>53</v>
      </c>
      <c r="B22" s="14"/>
      <c r="C22" s="15"/>
      <c r="D22" s="19"/>
      <c r="E22" s="19"/>
      <c r="F22" s="19"/>
      <c r="G22" s="19"/>
      <c r="H22" s="16"/>
      <c r="I22" s="20"/>
      <c r="J22" s="20"/>
      <c r="K22" s="20"/>
      <c r="L22" s="16"/>
      <c r="M22" s="20"/>
      <c r="N22" s="20"/>
      <c r="O22" s="20"/>
      <c r="P22" s="20"/>
      <c r="Q22" s="16"/>
      <c r="R22" s="20"/>
      <c r="S22" s="20"/>
      <c r="T22" s="20"/>
      <c r="U22" s="16"/>
      <c r="V22" s="37"/>
    </row>
    <row r="23" spans="1:22" s="40" customFormat="1" ht="28.5" customHeight="1">
      <c r="A23" s="41" t="s">
        <v>82</v>
      </c>
      <c r="B23" s="44" t="s">
        <v>55</v>
      </c>
      <c r="C23" s="50">
        <f>C24+C25+C26+C27</f>
        <v>226532</v>
      </c>
      <c r="D23" s="50">
        <f aca="true" t="shared" si="1" ref="D23:D34">H23+L23+Q23+U23</f>
        <v>226532</v>
      </c>
      <c r="E23" s="50">
        <f>E24+E25+E26+E27+E28</f>
        <v>13100.9</v>
      </c>
      <c r="F23" s="50">
        <f>F24+F25+F26+F27+F28</f>
        <v>16248.699999999999</v>
      </c>
      <c r="G23" s="50">
        <f>G24+G25+G26+G27+G28</f>
        <v>18921.2</v>
      </c>
      <c r="H23" s="50">
        <f aca="true" t="shared" si="2" ref="H23:H37">E23+F23+G23</f>
        <v>48270.8</v>
      </c>
      <c r="I23" s="50">
        <f>I24+I25+I26+I27+I28</f>
        <v>21348</v>
      </c>
      <c r="J23" s="50">
        <f>J24+J25+J26+J27+J28</f>
        <v>16510</v>
      </c>
      <c r="K23" s="50">
        <f>K24+K25+K26+K27+K28</f>
        <v>17858</v>
      </c>
      <c r="L23" s="50">
        <f aca="true" t="shared" si="3" ref="L23:L37">I23+J23+K23</f>
        <v>55716</v>
      </c>
      <c r="M23" s="50">
        <f>M24+M25+M26+M27+M28</f>
        <v>20645</v>
      </c>
      <c r="N23" s="50">
        <f>N24+N25+N26+N27+N28</f>
        <v>16092.5</v>
      </c>
      <c r="O23" s="50">
        <f>O24+O25+O26+O27+O28</f>
        <v>17327</v>
      </c>
      <c r="P23" s="50">
        <f>H23+L23+M23+N23+O23</f>
        <v>158051.3</v>
      </c>
      <c r="Q23" s="50">
        <f aca="true" t="shared" si="4" ref="Q23:Q37">M23+N23+O23</f>
        <v>54064.5</v>
      </c>
      <c r="R23" s="50">
        <f>R24+R25+R26+R27</f>
        <v>23346</v>
      </c>
      <c r="S23" s="50">
        <f>S24+S25+S26+S27</f>
        <v>19528.5</v>
      </c>
      <c r="T23" s="50">
        <f>T24+T25+T26+T27</f>
        <v>25606.2</v>
      </c>
      <c r="U23" s="50">
        <f aca="true" t="shared" si="5" ref="U23:U37">R23+S23+T23</f>
        <v>68480.7</v>
      </c>
      <c r="V23" s="39"/>
    </row>
    <row r="24" spans="1:22" s="38" customFormat="1" ht="36" customHeight="1">
      <c r="A24" s="36" t="s">
        <v>86</v>
      </c>
      <c r="B24" s="43"/>
      <c r="C24" s="49">
        <v>195983</v>
      </c>
      <c r="D24" s="49">
        <f>H24+L24+Q24+U24</f>
        <v>195983</v>
      </c>
      <c r="E24" s="49">
        <v>12066.8</v>
      </c>
      <c r="F24" s="49">
        <v>14275.4</v>
      </c>
      <c r="G24" s="49">
        <v>14685.6</v>
      </c>
      <c r="H24" s="50">
        <f t="shared" si="2"/>
        <v>41027.799999999996</v>
      </c>
      <c r="I24" s="49">
        <v>18145.2</v>
      </c>
      <c r="J24" s="49">
        <v>14359</v>
      </c>
      <c r="K24" s="49">
        <v>14835</v>
      </c>
      <c r="L24" s="50">
        <f>I24+J24+K24</f>
        <v>47339.2</v>
      </c>
      <c r="M24" s="49">
        <v>18542</v>
      </c>
      <c r="N24" s="49">
        <v>13790</v>
      </c>
      <c r="O24" s="49">
        <v>14283</v>
      </c>
      <c r="P24" s="49"/>
      <c r="Q24" s="50">
        <f t="shared" si="4"/>
        <v>46615</v>
      </c>
      <c r="R24" s="49">
        <v>21208</v>
      </c>
      <c r="S24" s="49">
        <v>17231</v>
      </c>
      <c r="T24" s="49">
        <v>22562</v>
      </c>
      <c r="U24" s="50">
        <f t="shared" si="5"/>
        <v>61001</v>
      </c>
      <c r="V24" s="37"/>
    </row>
    <row r="25" spans="1:22" s="38" customFormat="1" ht="39" customHeight="1">
      <c r="A25" s="36" t="s">
        <v>87</v>
      </c>
      <c r="B25" s="43"/>
      <c r="C25" s="49">
        <v>30549</v>
      </c>
      <c r="D25" s="49">
        <f>H25+L25+Q25+U25</f>
        <v>30549</v>
      </c>
      <c r="E25" s="49">
        <v>1026.4</v>
      </c>
      <c r="F25" s="49">
        <v>1963.2</v>
      </c>
      <c r="G25" s="49">
        <v>4251.6</v>
      </c>
      <c r="H25" s="50">
        <f t="shared" si="2"/>
        <v>7241.200000000001</v>
      </c>
      <c r="I25" s="49">
        <v>3202.8</v>
      </c>
      <c r="J25" s="49">
        <v>2151</v>
      </c>
      <c r="K25" s="49">
        <v>3023</v>
      </c>
      <c r="L25" s="50">
        <f t="shared" si="3"/>
        <v>8376.8</v>
      </c>
      <c r="M25" s="49">
        <v>2103</v>
      </c>
      <c r="N25" s="49">
        <v>2302.5</v>
      </c>
      <c r="O25" s="49">
        <v>3044</v>
      </c>
      <c r="P25" s="49"/>
      <c r="Q25" s="50">
        <f t="shared" si="4"/>
        <v>7449.5</v>
      </c>
      <c r="R25" s="49">
        <v>2138</v>
      </c>
      <c r="S25" s="49">
        <v>2297.5</v>
      </c>
      <c r="T25" s="49">
        <v>3046</v>
      </c>
      <c r="U25" s="50">
        <f t="shared" si="5"/>
        <v>7481.5</v>
      </c>
      <c r="V25" s="37"/>
    </row>
    <row r="26" spans="1:22" s="38" customFormat="1" ht="36" customHeight="1">
      <c r="A26" s="36" t="s">
        <v>88</v>
      </c>
      <c r="B26" s="43"/>
      <c r="C26" s="49">
        <v>0</v>
      </c>
      <c r="D26" s="49">
        <f t="shared" si="1"/>
        <v>0</v>
      </c>
      <c r="E26" s="49">
        <v>0</v>
      </c>
      <c r="F26" s="49">
        <v>1.8</v>
      </c>
      <c r="G26" s="49">
        <v>0</v>
      </c>
      <c r="H26" s="50">
        <f t="shared" si="2"/>
        <v>1.8</v>
      </c>
      <c r="I26" s="49">
        <v>0</v>
      </c>
      <c r="J26" s="49">
        <v>0</v>
      </c>
      <c r="K26" s="49">
        <v>0</v>
      </c>
      <c r="L26" s="50">
        <f>I26+J26+K26</f>
        <v>0</v>
      </c>
      <c r="M26" s="49">
        <v>0</v>
      </c>
      <c r="N26" s="49">
        <v>0</v>
      </c>
      <c r="O26" s="49">
        <v>0</v>
      </c>
      <c r="P26" s="49"/>
      <c r="Q26" s="50">
        <f t="shared" si="4"/>
        <v>0</v>
      </c>
      <c r="R26" s="49">
        <v>0</v>
      </c>
      <c r="S26" s="49">
        <v>0</v>
      </c>
      <c r="T26" s="49">
        <v>-1.8</v>
      </c>
      <c r="U26" s="50">
        <f t="shared" si="5"/>
        <v>-1.8</v>
      </c>
      <c r="V26" s="37"/>
    </row>
    <row r="27" spans="1:22" s="38" customFormat="1" ht="39" customHeight="1">
      <c r="A27" s="36" t="s">
        <v>89</v>
      </c>
      <c r="B27" s="43"/>
      <c r="C27" s="49">
        <v>0</v>
      </c>
      <c r="D27" s="49">
        <f t="shared" si="1"/>
        <v>0</v>
      </c>
      <c r="E27" s="49">
        <v>0</v>
      </c>
      <c r="F27" s="49">
        <v>0</v>
      </c>
      <c r="G27" s="49">
        <v>0</v>
      </c>
      <c r="H27" s="50">
        <f t="shared" si="2"/>
        <v>0</v>
      </c>
      <c r="I27" s="49">
        <v>0</v>
      </c>
      <c r="J27" s="49">
        <v>0</v>
      </c>
      <c r="K27" s="49">
        <v>0</v>
      </c>
      <c r="L27" s="50">
        <f t="shared" si="3"/>
        <v>0</v>
      </c>
      <c r="M27" s="49">
        <v>0</v>
      </c>
      <c r="N27" s="49">
        <v>0</v>
      </c>
      <c r="O27" s="49">
        <v>0</v>
      </c>
      <c r="P27" s="49"/>
      <c r="Q27" s="50">
        <f t="shared" si="4"/>
        <v>0</v>
      </c>
      <c r="R27" s="49">
        <v>0</v>
      </c>
      <c r="S27" s="49">
        <v>0</v>
      </c>
      <c r="T27" s="49">
        <v>0</v>
      </c>
      <c r="U27" s="50">
        <f t="shared" si="5"/>
        <v>0</v>
      </c>
      <c r="V27" s="37"/>
    </row>
    <row r="28" spans="1:22" s="38" customFormat="1" ht="39" customHeight="1">
      <c r="A28" s="36" t="s">
        <v>86</v>
      </c>
      <c r="B28" s="43"/>
      <c r="C28" s="49">
        <v>0</v>
      </c>
      <c r="D28" s="49">
        <f>H28+L28+Q28+U28</f>
        <v>0</v>
      </c>
      <c r="E28" s="49">
        <v>7.7</v>
      </c>
      <c r="F28" s="49">
        <v>8.3</v>
      </c>
      <c r="G28" s="49">
        <v>-16</v>
      </c>
      <c r="H28" s="50">
        <f t="shared" si="2"/>
        <v>0</v>
      </c>
      <c r="I28" s="49">
        <v>0</v>
      </c>
      <c r="J28" s="49">
        <v>0</v>
      </c>
      <c r="K28" s="49">
        <v>0</v>
      </c>
      <c r="L28" s="50">
        <f>I28+J28+K28</f>
        <v>0</v>
      </c>
      <c r="M28" s="49">
        <v>0</v>
      </c>
      <c r="N28" s="49">
        <v>0</v>
      </c>
      <c r="O28" s="49">
        <v>0</v>
      </c>
      <c r="P28" s="49"/>
      <c r="Q28" s="50">
        <f>M28+N28+O28</f>
        <v>0</v>
      </c>
      <c r="R28" s="49">
        <v>0</v>
      </c>
      <c r="S28" s="49">
        <v>0</v>
      </c>
      <c r="T28" s="49">
        <v>0</v>
      </c>
      <c r="U28" s="50">
        <f>R28+S28+T28</f>
        <v>0</v>
      </c>
      <c r="V28" s="37"/>
    </row>
    <row r="29" spans="1:22" s="38" customFormat="1" ht="25.5" customHeight="1">
      <c r="A29" s="36" t="s">
        <v>107</v>
      </c>
      <c r="B29" s="43"/>
      <c r="C29" s="49"/>
      <c r="D29" s="49"/>
      <c r="E29" s="49"/>
      <c r="F29" s="49"/>
      <c r="G29" s="49"/>
      <c r="H29" s="50"/>
      <c r="I29" s="49"/>
      <c r="J29" s="49"/>
      <c r="K29" s="49"/>
      <c r="L29" s="50"/>
      <c r="M29" s="49"/>
      <c r="N29" s="49"/>
      <c r="O29" s="49"/>
      <c r="P29" s="49"/>
      <c r="Q29" s="50"/>
      <c r="R29" s="49"/>
      <c r="S29" s="49"/>
      <c r="T29" s="49"/>
      <c r="U29" s="50"/>
      <c r="V29" s="37"/>
    </row>
    <row r="30" spans="1:22" s="40" customFormat="1" ht="24" customHeight="1">
      <c r="A30" s="41" t="s">
        <v>83</v>
      </c>
      <c r="B30" s="44" t="s">
        <v>51</v>
      </c>
      <c r="C30" s="50">
        <f>C31+C32+C33+C34+C35+C36</f>
        <v>660106.7999999999</v>
      </c>
      <c r="D30" s="50">
        <f>H30+L30+Q30+U30</f>
        <v>674435.8</v>
      </c>
      <c r="E30" s="51">
        <f>E31+E32+E33+E34+E35+E36</f>
        <v>88917.34</v>
      </c>
      <c r="F30" s="51">
        <f>F31+F32+F33+F34+F35+F36</f>
        <v>91202.2</v>
      </c>
      <c r="G30" s="51">
        <f>G31+G32+G33+G34+G35+G36</f>
        <v>52635.9</v>
      </c>
      <c r="H30" s="50">
        <f t="shared" si="2"/>
        <v>232755.43999999997</v>
      </c>
      <c r="I30" s="50">
        <f>I31+I32+I33+I34+I35+H36</f>
        <v>58777.4</v>
      </c>
      <c r="J30" s="50">
        <f>J31+J32+J33+J34+J35+J36</f>
        <v>49063.3</v>
      </c>
      <c r="K30" s="50">
        <f>K31+K32+K33+K34+K35+K36</f>
        <v>79105.40000000001</v>
      </c>
      <c r="L30" s="50">
        <f t="shared" si="3"/>
        <v>186946.10000000003</v>
      </c>
      <c r="M30" s="50">
        <f>M31+M32+M33+M34+M35+M36</f>
        <v>58604.6</v>
      </c>
      <c r="N30" s="50">
        <f>N31+N32+N33+N34+N35+N36</f>
        <v>36210.2</v>
      </c>
      <c r="O30" s="50">
        <f>O31+O32+O33+O34+O35+O36</f>
        <v>42428.6</v>
      </c>
      <c r="P30" s="50">
        <f>H30+L30+M30+N30+O30</f>
        <v>556944.9400000001</v>
      </c>
      <c r="Q30" s="50">
        <f t="shared" si="4"/>
        <v>137243.4</v>
      </c>
      <c r="R30" s="50">
        <f>R31+R32+R33+R34+R35+R36</f>
        <v>53382</v>
      </c>
      <c r="S30" s="50">
        <f>S31+S32+S33+S34+S35+S36</f>
        <v>38532.7</v>
      </c>
      <c r="T30" s="50">
        <f>T31+T32+T33+T34+T35+T36</f>
        <v>25576.159999999996</v>
      </c>
      <c r="U30" s="50">
        <f t="shared" si="5"/>
        <v>117490.85999999999</v>
      </c>
      <c r="V30" s="39"/>
    </row>
    <row r="31" spans="1:22" s="38" customFormat="1" ht="33" customHeight="1">
      <c r="A31" s="36" t="s">
        <v>86</v>
      </c>
      <c r="B31" s="43"/>
      <c r="C31" s="49">
        <v>261515.7</v>
      </c>
      <c r="D31" s="49">
        <f t="shared" si="1"/>
        <v>261515.69999999998</v>
      </c>
      <c r="E31" s="52">
        <v>56035.7</v>
      </c>
      <c r="F31" s="52">
        <v>58157.1</v>
      </c>
      <c r="G31" s="52">
        <v>15258.9</v>
      </c>
      <c r="H31" s="50">
        <f t="shared" si="2"/>
        <v>129451.69999999998</v>
      </c>
      <c r="I31" s="49">
        <v>11165</v>
      </c>
      <c r="J31" s="49">
        <v>12891</v>
      </c>
      <c r="K31" s="49">
        <v>13567</v>
      </c>
      <c r="L31" s="50">
        <f t="shared" si="3"/>
        <v>37623</v>
      </c>
      <c r="M31" s="49">
        <v>29987</v>
      </c>
      <c r="N31" s="49">
        <v>12891</v>
      </c>
      <c r="O31" s="49">
        <v>12891</v>
      </c>
      <c r="P31" s="49"/>
      <c r="Q31" s="50">
        <f t="shared" si="4"/>
        <v>55769</v>
      </c>
      <c r="R31" s="49">
        <v>12891</v>
      </c>
      <c r="S31" s="49">
        <v>12891</v>
      </c>
      <c r="T31" s="49">
        <v>12890</v>
      </c>
      <c r="U31" s="50">
        <f t="shared" si="5"/>
        <v>38672</v>
      </c>
      <c r="V31" s="37"/>
    </row>
    <row r="32" spans="1:22" s="38" customFormat="1" ht="34.5" customHeight="1">
      <c r="A32" s="36" t="s">
        <v>87</v>
      </c>
      <c r="B32" s="43"/>
      <c r="C32" s="49">
        <v>54560.3</v>
      </c>
      <c r="D32" s="49">
        <f t="shared" si="1"/>
        <v>68573.29999999999</v>
      </c>
      <c r="E32" s="52">
        <v>3531.7</v>
      </c>
      <c r="F32" s="52">
        <v>1960.7</v>
      </c>
      <c r="G32" s="52">
        <v>8006.6</v>
      </c>
      <c r="H32" s="50">
        <f t="shared" si="2"/>
        <v>13499</v>
      </c>
      <c r="I32" s="49">
        <v>15254.5</v>
      </c>
      <c r="J32" s="49">
        <v>2015.1</v>
      </c>
      <c r="K32" s="49">
        <v>14231.6</v>
      </c>
      <c r="L32" s="50">
        <f t="shared" si="3"/>
        <v>31501.199999999997</v>
      </c>
      <c r="M32" s="49">
        <v>2201.3</v>
      </c>
      <c r="N32" s="49">
        <v>1953.2</v>
      </c>
      <c r="O32" s="49">
        <v>2156.6</v>
      </c>
      <c r="P32" s="49"/>
      <c r="Q32" s="50">
        <f t="shared" si="4"/>
        <v>6311.1</v>
      </c>
      <c r="R32" s="49">
        <v>14534</v>
      </c>
      <c r="S32" s="49">
        <v>2041.7</v>
      </c>
      <c r="T32" s="49">
        <v>686.3</v>
      </c>
      <c r="U32" s="50">
        <f t="shared" si="5"/>
        <v>17262</v>
      </c>
      <c r="V32" s="37"/>
    </row>
    <row r="33" spans="1:22" s="38" customFormat="1" ht="40.5" customHeight="1">
      <c r="A33" s="36" t="s">
        <v>88</v>
      </c>
      <c r="B33" s="43"/>
      <c r="C33" s="49">
        <v>270732.1</v>
      </c>
      <c r="D33" s="49">
        <f>H33+L33+Q33+U33</f>
        <v>270732.10000000003</v>
      </c>
      <c r="E33" s="52">
        <v>23344.94</v>
      </c>
      <c r="F33" s="52">
        <v>24092.2</v>
      </c>
      <c r="G33" s="52">
        <v>23442.5</v>
      </c>
      <c r="H33" s="50">
        <f t="shared" si="2"/>
        <v>70879.64</v>
      </c>
      <c r="I33" s="49">
        <v>24008</v>
      </c>
      <c r="J33" s="49">
        <v>28215.2</v>
      </c>
      <c r="K33" s="49">
        <v>40495.5</v>
      </c>
      <c r="L33" s="50">
        <f>I33+J33+K33</f>
        <v>92718.7</v>
      </c>
      <c r="M33" s="49">
        <v>21415.3</v>
      </c>
      <c r="N33" s="49">
        <v>16752</v>
      </c>
      <c r="O33" s="49">
        <v>22581</v>
      </c>
      <c r="P33" s="49"/>
      <c r="Q33" s="50">
        <f t="shared" si="4"/>
        <v>60748.3</v>
      </c>
      <c r="R33" s="49">
        <v>20884</v>
      </c>
      <c r="S33" s="49">
        <v>18571</v>
      </c>
      <c r="T33" s="49">
        <v>6930.46</v>
      </c>
      <c r="U33" s="50">
        <f t="shared" si="5"/>
        <v>46385.46</v>
      </c>
      <c r="V33" s="37"/>
    </row>
    <row r="34" spans="1:22" s="38" customFormat="1" ht="36.75" customHeight="1">
      <c r="A34" s="36" t="s">
        <v>89</v>
      </c>
      <c r="B34" s="43"/>
      <c r="C34" s="49">
        <v>73013.7</v>
      </c>
      <c r="D34" s="49">
        <f t="shared" si="1"/>
        <v>73329.7</v>
      </c>
      <c r="E34" s="52">
        <v>5910</v>
      </c>
      <c r="F34" s="52">
        <v>6802.2</v>
      </c>
      <c r="G34" s="52">
        <v>5927.9</v>
      </c>
      <c r="H34" s="50">
        <f t="shared" si="2"/>
        <v>18640.1</v>
      </c>
      <c r="I34" s="49">
        <v>8349.9</v>
      </c>
      <c r="J34" s="49">
        <v>5942</v>
      </c>
      <c r="K34" s="49">
        <v>10811.3</v>
      </c>
      <c r="L34" s="50">
        <f>I34+J34+K34</f>
        <v>25103.199999999997</v>
      </c>
      <c r="M34" s="49">
        <v>5001</v>
      </c>
      <c r="N34" s="49">
        <v>4614</v>
      </c>
      <c r="O34" s="49">
        <v>4800</v>
      </c>
      <c r="P34" s="49"/>
      <c r="Q34" s="50">
        <f t="shared" si="4"/>
        <v>14415</v>
      </c>
      <c r="R34" s="49">
        <v>5073</v>
      </c>
      <c r="S34" s="49">
        <v>5029</v>
      </c>
      <c r="T34" s="49">
        <v>5069.4</v>
      </c>
      <c r="U34" s="50">
        <f t="shared" si="5"/>
        <v>15171.4</v>
      </c>
      <c r="V34" s="37"/>
    </row>
    <row r="35" spans="1:22" s="38" customFormat="1" ht="25.5" customHeight="1">
      <c r="A35" s="36" t="s">
        <v>107</v>
      </c>
      <c r="B35" s="43"/>
      <c r="C35" s="49">
        <v>285</v>
      </c>
      <c r="D35" s="49">
        <f>H35+L35+Q35+U35</f>
        <v>285</v>
      </c>
      <c r="E35" s="52">
        <v>95</v>
      </c>
      <c r="F35" s="52">
        <v>190</v>
      </c>
      <c r="G35" s="52">
        <v>0</v>
      </c>
      <c r="H35" s="50">
        <f>E35+F35+G35</f>
        <v>285</v>
      </c>
      <c r="I35" s="49">
        <v>0</v>
      </c>
      <c r="J35" s="49">
        <v>0</v>
      </c>
      <c r="K35" s="49">
        <v>0</v>
      </c>
      <c r="L35" s="50">
        <f>I35+J35+K35</f>
        <v>0</v>
      </c>
      <c r="M35" s="49">
        <v>0</v>
      </c>
      <c r="N35" s="49">
        <v>0</v>
      </c>
      <c r="O35" s="49">
        <v>0</v>
      </c>
      <c r="P35" s="49"/>
      <c r="Q35" s="50">
        <f>M35+N35+O35</f>
        <v>0</v>
      </c>
      <c r="R35" s="49">
        <v>0</v>
      </c>
      <c r="S35" s="49">
        <v>0</v>
      </c>
      <c r="T35" s="49">
        <v>0</v>
      </c>
      <c r="U35" s="50">
        <f>R35+S35+T35</f>
        <v>0</v>
      </c>
      <c r="V35" s="37"/>
    </row>
    <row r="36" spans="1:22" s="38" customFormat="1" ht="25.5" customHeight="1">
      <c r="A36" s="36" t="s">
        <v>113</v>
      </c>
      <c r="B36" s="43"/>
      <c r="C36" s="49">
        <v>0</v>
      </c>
      <c r="D36" s="49">
        <f>H36+L36+Q36+U36</f>
        <v>0</v>
      </c>
      <c r="E36" s="52">
        <v>0</v>
      </c>
      <c r="F36" s="52">
        <v>0</v>
      </c>
      <c r="G36" s="52">
        <v>0</v>
      </c>
      <c r="H36" s="50">
        <f>E36+F36+G36</f>
        <v>0</v>
      </c>
      <c r="I36" s="49">
        <v>0</v>
      </c>
      <c r="J36" s="49">
        <v>0</v>
      </c>
      <c r="K36" s="49">
        <v>0</v>
      </c>
      <c r="L36" s="50">
        <f>I36+J36+K36</f>
        <v>0</v>
      </c>
      <c r="M36" s="49">
        <v>0</v>
      </c>
      <c r="N36" s="49">
        <v>0</v>
      </c>
      <c r="O36" s="49">
        <v>0</v>
      </c>
      <c r="P36" s="49"/>
      <c r="Q36" s="50">
        <v>0</v>
      </c>
      <c r="R36" s="49">
        <v>0</v>
      </c>
      <c r="S36" s="49">
        <v>0</v>
      </c>
      <c r="T36" s="49">
        <v>0</v>
      </c>
      <c r="U36" s="50">
        <f>R36+S36+T36</f>
        <v>0</v>
      </c>
      <c r="V36" s="37"/>
    </row>
    <row r="37" spans="1:22" s="38" customFormat="1" ht="29.25" customHeight="1">
      <c r="A37" s="41" t="s">
        <v>81</v>
      </c>
      <c r="B37" s="44" t="s">
        <v>52</v>
      </c>
      <c r="C37" s="50">
        <f>C39+C45+C51+C57+C63</f>
        <v>980317</v>
      </c>
      <c r="D37" s="50">
        <f>D39+D45+D51+D57+D63</f>
        <v>994646</v>
      </c>
      <c r="E37" s="50">
        <f>E39+E45+E51+E57+E63</f>
        <v>116432.67000000001</v>
      </c>
      <c r="F37" s="50">
        <f>F39+F45+F51+F57+F63</f>
        <v>127675.15</v>
      </c>
      <c r="G37" s="50">
        <f>G39+G45+G51+G57+G63</f>
        <v>72246.48</v>
      </c>
      <c r="H37" s="50">
        <f t="shared" si="2"/>
        <v>316354.3</v>
      </c>
      <c r="I37" s="50">
        <f>I39+I45+I51+I57+I63</f>
        <v>106179</v>
      </c>
      <c r="J37" s="50">
        <f>J39+J45+J51+J57+J63</f>
        <v>75034.9</v>
      </c>
      <c r="K37" s="50">
        <f>K39+K45+K51+K57+K63</f>
        <v>92742.6</v>
      </c>
      <c r="L37" s="50">
        <f t="shared" si="3"/>
        <v>273956.5</v>
      </c>
      <c r="M37" s="50">
        <f>M39+M45+M51+M57+M63</f>
        <v>99272.59999999999</v>
      </c>
      <c r="N37" s="50">
        <f>N39+N45+N51+N57+N63</f>
        <v>48009.600000000006</v>
      </c>
      <c r="O37" s="50">
        <f>O39+O45+O51+O57+O63</f>
        <v>52309.399999999994</v>
      </c>
      <c r="P37" s="50"/>
      <c r="Q37" s="50">
        <f t="shared" si="4"/>
        <v>199591.6</v>
      </c>
      <c r="R37" s="50">
        <f>R39+R45+R51+R57+R63</f>
        <v>55369.299999999996</v>
      </c>
      <c r="S37" s="50">
        <f>S39+S45+S51+S57+S63</f>
        <v>70388.3</v>
      </c>
      <c r="T37" s="50">
        <f>T39+T45+T51+T63+T58</f>
        <v>78986</v>
      </c>
      <c r="U37" s="50">
        <f t="shared" si="5"/>
        <v>204743.6</v>
      </c>
      <c r="V37" s="37"/>
    </row>
    <row r="38" spans="1:22" s="38" customFormat="1" ht="27" customHeight="1">
      <c r="A38" s="45" t="s">
        <v>53</v>
      </c>
      <c r="B38" s="44"/>
      <c r="C38" s="49"/>
      <c r="D38" s="49"/>
      <c r="E38" s="49"/>
      <c r="F38" s="49"/>
      <c r="G38" s="49"/>
      <c r="H38" s="50"/>
      <c r="I38" s="49"/>
      <c r="J38" s="49"/>
      <c r="K38" s="49"/>
      <c r="L38" s="50"/>
      <c r="M38" s="49"/>
      <c r="N38" s="49"/>
      <c r="O38" s="49"/>
      <c r="P38" s="49"/>
      <c r="Q38" s="50"/>
      <c r="R38" s="49"/>
      <c r="S38" s="49"/>
      <c r="T38" s="49"/>
      <c r="U38" s="50"/>
      <c r="V38" s="37"/>
    </row>
    <row r="39" spans="1:22" s="38" customFormat="1" ht="44.25" customHeight="1">
      <c r="A39" s="41" t="s">
        <v>96</v>
      </c>
      <c r="B39" s="44" t="s">
        <v>56</v>
      </c>
      <c r="C39" s="50">
        <v>46642.3</v>
      </c>
      <c r="D39" s="50">
        <f>D40+D41+D42+D43+D44</f>
        <v>46272.4</v>
      </c>
      <c r="E39" s="50">
        <f>E40+E41+E42+E43</f>
        <v>0</v>
      </c>
      <c r="F39" s="50">
        <f>F40+F41+F42+F43</f>
        <v>5</v>
      </c>
      <c r="G39" s="50">
        <f>G40+G41+G42+G43</f>
        <v>5319</v>
      </c>
      <c r="H39" s="50">
        <f aca="true" t="shared" si="6" ref="H39:H70">E39+F39+G39</f>
        <v>5324</v>
      </c>
      <c r="I39" s="50">
        <f>I40+I41+I42+I43+I44</f>
        <v>11290.4</v>
      </c>
      <c r="J39" s="50">
        <f>J40+J41+J42+J43+J44</f>
        <v>0</v>
      </c>
      <c r="K39" s="50">
        <f>K40+K41+K42+K43</f>
        <v>0</v>
      </c>
      <c r="L39" s="50">
        <f aca="true" t="shared" si="7" ref="L39:L70">I39+J39+K39</f>
        <v>11290.4</v>
      </c>
      <c r="M39" s="50">
        <f>M40+M41+M42+M43</f>
        <v>14829</v>
      </c>
      <c r="N39" s="50">
        <f>N40+N41+N42+N43</f>
        <v>0</v>
      </c>
      <c r="O39" s="50">
        <f>O40+O41+O42+O43</f>
        <v>0</v>
      </c>
      <c r="P39" s="50"/>
      <c r="Q39" s="50">
        <f aca="true" t="shared" si="8" ref="Q39:Q70">M39+N39+O39</f>
        <v>14829</v>
      </c>
      <c r="R39" s="50">
        <f>R40+R41+R42+R43+R44</f>
        <v>0</v>
      </c>
      <c r="S39" s="50">
        <f>S40+S41+S42+S43+S44</f>
        <v>14829</v>
      </c>
      <c r="T39" s="50">
        <f>T40+T41+T42+T43</f>
        <v>0</v>
      </c>
      <c r="U39" s="50">
        <f aca="true" t="shared" si="9" ref="U39:U70">R39+S39+T39</f>
        <v>14829</v>
      </c>
      <c r="V39" s="39"/>
    </row>
    <row r="40" spans="1:22" s="38" customFormat="1" ht="36" customHeight="1">
      <c r="A40" s="36" t="s">
        <v>86</v>
      </c>
      <c r="B40" s="44"/>
      <c r="C40" s="50"/>
      <c r="D40" s="50">
        <f aca="true" t="shared" si="10" ref="D40:D62">H40+L40+Q40+U40</f>
        <v>0</v>
      </c>
      <c r="E40" s="50"/>
      <c r="F40" s="50"/>
      <c r="G40" s="50"/>
      <c r="H40" s="50">
        <f t="shared" si="6"/>
        <v>0</v>
      </c>
      <c r="I40" s="50"/>
      <c r="J40" s="50"/>
      <c r="K40" s="50"/>
      <c r="L40" s="50">
        <f t="shared" si="7"/>
        <v>0</v>
      </c>
      <c r="M40" s="50"/>
      <c r="N40" s="50"/>
      <c r="O40" s="50"/>
      <c r="P40" s="50"/>
      <c r="Q40" s="50">
        <f t="shared" si="8"/>
        <v>0</v>
      </c>
      <c r="R40" s="50"/>
      <c r="S40" s="50"/>
      <c r="T40" s="50"/>
      <c r="U40" s="50">
        <f t="shared" si="9"/>
        <v>0</v>
      </c>
      <c r="V40" s="39"/>
    </row>
    <row r="41" spans="1:22" s="38" customFormat="1" ht="37.5" customHeight="1">
      <c r="A41" s="36" t="s">
        <v>87</v>
      </c>
      <c r="B41" s="44"/>
      <c r="C41" s="50">
        <v>46642.3</v>
      </c>
      <c r="D41" s="50">
        <f>H41+L41+Q41+U41</f>
        <v>46272.4</v>
      </c>
      <c r="E41" s="50"/>
      <c r="F41" s="50">
        <v>5</v>
      </c>
      <c r="G41" s="50">
        <v>5319</v>
      </c>
      <c r="H41" s="50">
        <f t="shared" si="6"/>
        <v>5324</v>
      </c>
      <c r="I41" s="50">
        <v>11290.4</v>
      </c>
      <c r="J41" s="50">
        <v>0</v>
      </c>
      <c r="K41" s="50">
        <v>0</v>
      </c>
      <c r="L41" s="50">
        <f t="shared" si="7"/>
        <v>11290.4</v>
      </c>
      <c r="M41" s="50">
        <v>14829</v>
      </c>
      <c r="N41" s="50">
        <v>0</v>
      </c>
      <c r="O41" s="50">
        <v>0</v>
      </c>
      <c r="P41" s="50"/>
      <c r="Q41" s="50">
        <f t="shared" si="8"/>
        <v>14829</v>
      </c>
      <c r="R41" s="50">
        <v>0</v>
      </c>
      <c r="S41" s="50">
        <v>14829</v>
      </c>
      <c r="T41" s="50">
        <v>0</v>
      </c>
      <c r="U41" s="50">
        <f t="shared" si="9"/>
        <v>14829</v>
      </c>
      <c r="V41" s="39"/>
    </row>
    <row r="42" spans="1:22" s="38" customFormat="1" ht="36" customHeight="1">
      <c r="A42" s="36" t="s">
        <v>88</v>
      </c>
      <c r="B42" s="44"/>
      <c r="C42" s="50"/>
      <c r="D42" s="50">
        <f t="shared" si="10"/>
        <v>0</v>
      </c>
      <c r="E42" s="50"/>
      <c r="F42" s="50"/>
      <c r="G42" s="50"/>
      <c r="H42" s="50">
        <f t="shared" si="6"/>
        <v>0</v>
      </c>
      <c r="I42" s="50"/>
      <c r="J42" s="50"/>
      <c r="K42" s="50"/>
      <c r="L42" s="50">
        <f t="shared" si="7"/>
        <v>0</v>
      </c>
      <c r="M42" s="50"/>
      <c r="N42" s="50"/>
      <c r="O42" s="50"/>
      <c r="P42" s="50"/>
      <c r="Q42" s="50">
        <f t="shared" si="8"/>
        <v>0</v>
      </c>
      <c r="R42" s="50"/>
      <c r="S42" s="50"/>
      <c r="T42" s="50"/>
      <c r="U42" s="50">
        <f t="shared" si="9"/>
        <v>0</v>
      </c>
      <c r="V42" s="39"/>
    </row>
    <row r="43" spans="1:22" s="38" customFormat="1" ht="37.5" customHeight="1">
      <c r="A43" s="36" t="s">
        <v>89</v>
      </c>
      <c r="B43" s="44"/>
      <c r="C43" s="50"/>
      <c r="D43" s="50">
        <f t="shared" si="10"/>
        <v>0</v>
      </c>
      <c r="E43" s="50"/>
      <c r="F43" s="50"/>
      <c r="G43" s="50"/>
      <c r="H43" s="50">
        <f t="shared" si="6"/>
        <v>0</v>
      </c>
      <c r="I43" s="50"/>
      <c r="J43" s="50"/>
      <c r="K43" s="50"/>
      <c r="L43" s="50">
        <f t="shared" si="7"/>
        <v>0</v>
      </c>
      <c r="M43" s="50"/>
      <c r="N43" s="50"/>
      <c r="O43" s="50"/>
      <c r="P43" s="50"/>
      <c r="Q43" s="50">
        <f t="shared" si="8"/>
        <v>0</v>
      </c>
      <c r="R43" s="50"/>
      <c r="S43" s="50"/>
      <c r="T43" s="50"/>
      <c r="U43" s="50">
        <f t="shared" si="9"/>
        <v>0</v>
      </c>
      <c r="V43" s="39"/>
    </row>
    <row r="44" spans="1:22" s="38" customFormat="1" ht="28.5" customHeight="1">
      <c r="A44" s="36" t="s">
        <v>107</v>
      </c>
      <c r="B44" s="44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39"/>
    </row>
    <row r="45" spans="1:23" s="38" customFormat="1" ht="35.25" customHeight="1">
      <c r="A45" s="41" t="s">
        <v>84</v>
      </c>
      <c r="B45" s="44" t="s">
        <v>57</v>
      </c>
      <c r="C45" s="50">
        <f>C46+C47+C48+C49</f>
        <v>185366.6</v>
      </c>
      <c r="D45" s="50">
        <f>D46+D47+D48+D49+D50</f>
        <v>185366.6</v>
      </c>
      <c r="E45" s="50">
        <f>E46+E47+E48+E49</f>
        <v>83367.8</v>
      </c>
      <c r="F45" s="50">
        <f>F46+F47+F48+F49</f>
        <v>63953.9</v>
      </c>
      <c r="G45" s="50">
        <f>G46+G47+G48+G49</f>
        <v>3604.9</v>
      </c>
      <c r="H45" s="50">
        <f t="shared" si="6"/>
        <v>150926.6</v>
      </c>
      <c r="I45" s="50">
        <f>I46+I47+I48+I49</f>
        <v>1616</v>
      </c>
      <c r="J45" s="50">
        <f>J46+J47+J48+J49</f>
        <v>1773</v>
      </c>
      <c r="K45" s="50">
        <f>K46+K47+K48+K49</f>
        <v>1735</v>
      </c>
      <c r="L45" s="50">
        <f t="shared" si="7"/>
        <v>5124</v>
      </c>
      <c r="M45" s="50">
        <f>M46+M47+M48+M49</f>
        <v>21164</v>
      </c>
      <c r="N45" s="50">
        <f>N46+N47+N48+N49</f>
        <v>1684</v>
      </c>
      <c r="O45" s="50">
        <f>O46+O47+O48+O49</f>
        <v>1617</v>
      </c>
      <c r="P45" s="50"/>
      <c r="Q45" s="50">
        <f t="shared" si="8"/>
        <v>24465</v>
      </c>
      <c r="R45" s="50">
        <f>R46+R47+R48+R49</f>
        <v>1617</v>
      </c>
      <c r="S45" s="50">
        <f>S46+S47+S48+S49</f>
        <v>1617</v>
      </c>
      <c r="T45" s="50">
        <f>T46+T47+T48+T49</f>
        <v>1617</v>
      </c>
      <c r="U45" s="50">
        <f t="shared" si="9"/>
        <v>4851</v>
      </c>
      <c r="V45" s="39"/>
      <c r="W45" s="40"/>
    </row>
    <row r="46" spans="1:23" s="38" customFormat="1" ht="39" customHeight="1">
      <c r="A46" s="36" t="s">
        <v>86</v>
      </c>
      <c r="B46" s="44"/>
      <c r="C46" s="50">
        <v>185366.6</v>
      </c>
      <c r="D46" s="50">
        <f t="shared" si="10"/>
        <v>185366.6</v>
      </c>
      <c r="E46" s="50">
        <v>83367.8</v>
      </c>
      <c r="F46" s="50">
        <v>63953.9</v>
      </c>
      <c r="G46" s="50">
        <v>3604.9</v>
      </c>
      <c r="H46" s="50">
        <f t="shared" si="6"/>
        <v>150926.6</v>
      </c>
      <c r="I46" s="50">
        <v>1616</v>
      </c>
      <c r="J46" s="50">
        <v>1773</v>
      </c>
      <c r="K46" s="50">
        <v>1735</v>
      </c>
      <c r="L46" s="50">
        <f t="shared" si="7"/>
        <v>5124</v>
      </c>
      <c r="M46" s="50">
        <v>21164</v>
      </c>
      <c r="N46" s="50">
        <v>1684</v>
      </c>
      <c r="O46" s="50">
        <v>1617</v>
      </c>
      <c r="P46" s="50"/>
      <c r="Q46" s="50">
        <f t="shared" si="8"/>
        <v>24465</v>
      </c>
      <c r="R46" s="50">
        <v>1617</v>
      </c>
      <c r="S46" s="50">
        <v>1617</v>
      </c>
      <c r="T46" s="50">
        <v>1617</v>
      </c>
      <c r="U46" s="50">
        <f t="shared" si="9"/>
        <v>4851</v>
      </c>
      <c r="V46" s="39"/>
      <c r="W46" s="40"/>
    </row>
    <row r="47" spans="1:23" s="38" customFormat="1" ht="34.5" customHeight="1">
      <c r="A47" s="36" t="s">
        <v>87</v>
      </c>
      <c r="B47" s="44"/>
      <c r="C47" s="50"/>
      <c r="D47" s="50">
        <f t="shared" si="10"/>
        <v>0</v>
      </c>
      <c r="E47" s="50"/>
      <c r="F47" s="50"/>
      <c r="G47" s="50"/>
      <c r="H47" s="50">
        <f t="shared" si="6"/>
        <v>0</v>
      </c>
      <c r="I47" s="50"/>
      <c r="J47" s="50"/>
      <c r="K47" s="50"/>
      <c r="L47" s="50">
        <f t="shared" si="7"/>
        <v>0</v>
      </c>
      <c r="M47" s="50"/>
      <c r="N47" s="50"/>
      <c r="O47" s="50"/>
      <c r="P47" s="50"/>
      <c r="Q47" s="50">
        <f t="shared" si="8"/>
        <v>0</v>
      </c>
      <c r="R47" s="50"/>
      <c r="S47" s="50"/>
      <c r="T47" s="50"/>
      <c r="U47" s="50">
        <f t="shared" si="9"/>
        <v>0</v>
      </c>
      <c r="V47" s="39"/>
      <c r="W47" s="40"/>
    </row>
    <row r="48" spans="1:23" s="38" customFormat="1" ht="38.25" customHeight="1">
      <c r="A48" s="36" t="s">
        <v>88</v>
      </c>
      <c r="B48" s="44"/>
      <c r="C48" s="50"/>
      <c r="D48" s="50">
        <f t="shared" si="10"/>
        <v>0</v>
      </c>
      <c r="E48" s="50"/>
      <c r="F48" s="50"/>
      <c r="G48" s="50"/>
      <c r="H48" s="50">
        <f t="shared" si="6"/>
        <v>0</v>
      </c>
      <c r="I48" s="50"/>
      <c r="J48" s="50"/>
      <c r="K48" s="50"/>
      <c r="L48" s="50">
        <f t="shared" si="7"/>
        <v>0</v>
      </c>
      <c r="M48" s="50"/>
      <c r="N48" s="50"/>
      <c r="O48" s="50"/>
      <c r="P48" s="50"/>
      <c r="Q48" s="50">
        <f t="shared" si="8"/>
        <v>0</v>
      </c>
      <c r="R48" s="50"/>
      <c r="S48" s="50"/>
      <c r="T48" s="50"/>
      <c r="U48" s="50">
        <f t="shared" si="9"/>
        <v>0</v>
      </c>
      <c r="V48" s="39"/>
      <c r="W48" s="40"/>
    </row>
    <row r="49" spans="1:23" s="38" customFormat="1" ht="34.5" customHeight="1">
      <c r="A49" s="36" t="s">
        <v>89</v>
      </c>
      <c r="B49" s="44"/>
      <c r="C49" s="50"/>
      <c r="D49" s="50">
        <f t="shared" si="10"/>
        <v>0</v>
      </c>
      <c r="E49" s="50"/>
      <c r="F49" s="50"/>
      <c r="G49" s="50"/>
      <c r="H49" s="50">
        <f t="shared" si="6"/>
        <v>0</v>
      </c>
      <c r="I49" s="50"/>
      <c r="J49" s="50"/>
      <c r="K49" s="50"/>
      <c r="L49" s="50">
        <f t="shared" si="7"/>
        <v>0</v>
      </c>
      <c r="M49" s="50"/>
      <c r="N49" s="50"/>
      <c r="O49" s="50"/>
      <c r="P49" s="50"/>
      <c r="Q49" s="50">
        <f t="shared" si="8"/>
        <v>0</v>
      </c>
      <c r="R49" s="50"/>
      <c r="S49" s="50"/>
      <c r="T49" s="50"/>
      <c r="U49" s="50">
        <f t="shared" si="9"/>
        <v>0</v>
      </c>
      <c r="V49" s="39"/>
      <c r="W49" s="40"/>
    </row>
    <row r="50" spans="1:23" s="38" customFormat="1" ht="27" customHeight="1">
      <c r="A50" s="36" t="s">
        <v>107</v>
      </c>
      <c r="B50" s="44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39"/>
      <c r="W50" s="40"/>
    </row>
    <row r="51" spans="1:23" s="38" customFormat="1" ht="58.5" customHeight="1">
      <c r="A51" s="41" t="s">
        <v>97</v>
      </c>
      <c r="B51" s="44" t="s">
        <v>58</v>
      </c>
      <c r="C51" s="50">
        <f>C54+C55</f>
        <v>526260.2</v>
      </c>
      <c r="D51" s="50">
        <f>D52+D53+D54+D55+D56</f>
        <v>526576.2</v>
      </c>
      <c r="E51" s="50">
        <f>E52+E53+E54+E55</f>
        <v>22034.15</v>
      </c>
      <c r="F51" s="50">
        <f>F52+F53+F54+F55</f>
        <v>47440.09</v>
      </c>
      <c r="G51" s="50">
        <f>G52+G53+G54+G55</f>
        <v>43320.049999999996</v>
      </c>
      <c r="H51" s="50">
        <f t="shared" si="6"/>
        <v>112794.28999999998</v>
      </c>
      <c r="I51" s="50">
        <f>I52+I53+I54+I55</f>
        <v>49213.1</v>
      </c>
      <c r="J51" s="50">
        <f>J52+J53+J54+J55</f>
        <v>53970.9</v>
      </c>
      <c r="K51" s="50">
        <f>K52+K53+K54+K55</f>
        <v>71311</v>
      </c>
      <c r="L51" s="50">
        <f t="shared" si="7"/>
        <v>174495</v>
      </c>
      <c r="M51" s="50">
        <f>M52+M53+M54+M55</f>
        <v>45397.4</v>
      </c>
      <c r="N51" s="50">
        <f>N52+N53+N54+N55</f>
        <v>29685.7</v>
      </c>
      <c r="O51" s="50">
        <f>O52+O53+O54+O55</f>
        <v>35342.7</v>
      </c>
      <c r="P51" s="50"/>
      <c r="Q51" s="50">
        <f t="shared" si="8"/>
        <v>110425.8</v>
      </c>
      <c r="R51" s="50">
        <f>R52+R53+R54+R55</f>
        <v>37855.7</v>
      </c>
      <c r="S51" s="50">
        <f>S52+S53+S54+S55</f>
        <v>35126</v>
      </c>
      <c r="T51" s="50">
        <f>T52+T53+T54+T55</f>
        <v>55879.409999999996</v>
      </c>
      <c r="U51" s="50">
        <f t="shared" si="9"/>
        <v>128861.10999999999</v>
      </c>
      <c r="V51" s="39"/>
      <c r="W51" s="40"/>
    </row>
    <row r="52" spans="1:23" s="38" customFormat="1" ht="37.5" customHeight="1">
      <c r="A52" s="36" t="s">
        <v>86</v>
      </c>
      <c r="B52" s="44"/>
      <c r="C52" s="50"/>
      <c r="D52" s="50">
        <f t="shared" si="10"/>
        <v>0</v>
      </c>
      <c r="E52" s="50"/>
      <c r="F52" s="50"/>
      <c r="G52" s="50"/>
      <c r="H52" s="50">
        <f t="shared" si="6"/>
        <v>0</v>
      </c>
      <c r="I52" s="50"/>
      <c r="J52" s="50"/>
      <c r="K52" s="50"/>
      <c r="L52" s="50">
        <f t="shared" si="7"/>
        <v>0</v>
      </c>
      <c r="M52" s="50"/>
      <c r="N52" s="50"/>
      <c r="O52" s="50"/>
      <c r="P52" s="50"/>
      <c r="Q52" s="50">
        <f t="shared" si="8"/>
        <v>0</v>
      </c>
      <c r="R52" s="50"/>
      <c r="S52" s="50"/>
      <c r="T52" s="50"/>
      <c r="U52" s="50">
        <f t="shared" si="9"/>
        <v>0</v>
      </c>
      <c r="V52" s="39"/>
      <c r="W52" s="40"/>
    </row>
    <row r="53" spans="1:23" s="38" customFormat="1" ht="35.25" customHeight="1">
      <c r="A53" s="36" t="s">
        <v>87</v>
      </c>
      <c r="B53" s="44"/>
      <c r="C53" s="50"/>
      <c r="D53" s="50">
        <f t="shared" si="10"/>
        <v>0</v>
      </c>
      <c r="E53" s="50"/>
      <c r="F53" s="50"/>
      <c r="G53" s="50"/>
      <c r="H53" s="50">
        <f t="shared" si="6"/>
        <v>0</v>
      </c>
      <c r="I53" s="50"/>
      <c r="J53" s="50"/>
      <c r="K53" s="50"/>
      <c r="L53" s="50">
        <f t="shared" si="7"/>
        <v>0</v>
      </c>
      <c r="M53" s="50"/>
      <c r="N53" s="50"/>
      <c r="O53" s="50"/>
      <c r="P53" s="50"/>
      <c r="Q53" s="50">
        <f t="shared" si="8"/>
        <v>0</v>
      </c>
      <c r="R53" s="50"/>
      <c r="S53" s="50"/>
      <c r="T53" s="50"/>
      <c r="U53" s="50">
        <f t="shared" si="9"/>
        <v>0</v>
      </c>
      <c r="V53" s="39"/>
      <c r="W53" s="40"/>
    </row>
    <row r="54" spans="1:23" s="38" customFormat="1" ht="39" customHeight="1">
      <c r="A54" s="36" t="s">
        <v>88</v>
      </c>
      <c r="B54" s="44"/>
      <c r="C54" s="50">
        <v>430834.7</v>
      </c>
      <c r="D54" s="50">
        <f t="shared" si="10"/>
        <v>430834.69999999995</v>
      </c>
      <c r="E54" s="50">
        <v>15739.15</v>
      </c>
      <c r="F54" s="50">
        <v>37217.09</v>
      </c>
      <c r="G54" s="50">
        <v>36504.45</v>
      </c>
      <c r="H54" s="50">
        <f t="shared" si="6"/>
        <v>89460.69</v>
      </c>
      <c r="I54" s="50">
        <v>37520.7</v>
      </c>
      <c r="J54" s="50">
        <v>46217.9</v>
      </c>
      <c r="K54" s="50">
        <v>58638.7</v>
      </c>
      <c r="L54" s="50">
        <f t="shared" si="7"/>
        <v>142377.3</v>
      </c>
      <c r="M54" s="50">
        <v>38775.4</v>
      </c>
      <c r="N54" s="50">
        <v>23309.7</v>
      </c>
      <c r="O54" s="50">
        <v>28643.7</v>
      </c>
      <c r="P54" s="50"/>
      <c r="Q54" s="50">
        <f t="shared" si="8"/>
        <v>90728.8</v>
      </c>
      <c r="R54" s="50">
        <v>31022.7</v>
      </c>
      <c r="S54" s="50">
        <v>28243</v>
      </c>
      <c r="T54" s="50">
        <v>49002.21</v>
      </c>
      <c r="U54" s="50">
        <f t="shared" si="9"/>
        <v>108267.91</v>
      </c>
      <c r="V54" s="39"/>
      <c r="W54" s="40"/>
    </row>
    <row r="55" spans="1:23" s="38" customFormat="1" ht="33.75" customHeight="1">
      <c r="A55" s="36" t="s">
        <v>89</v>
      </c>
      <c r="B55" s="44"/>
      <c r="C55" s="50">
        <v>95425.5</v>
      </c>
      <c r="D55" s="50">
        <f t="shared" si="10"/>
        <v>95741.5</v>
      </c>
      <c r="E55" s="50">
        <v>6295</v>
      </c>
      <c r="F55" s="50">
        <v>10223</v>
      </c>
      <c r="G55" s="50">
        <v>6815.6</v>
      </c>
      <c r="H55" s="50">
        <f t="shared" si="6"/>
        <v>23333.6</v>
      </c>
      <c r="I55" s="50">
        <v>11692.4</v>
      </c>
      <c r="J55" s="50">
        <v>7753</v>
      </c>
      <c r="K55" s="50">
        <v>12672.3</v>
      </c>
      <c r="L55" s="50">
        <f t="shared" si="7"/>
        <v>32117.7</v>
      </c>
      <c r="M55" s="50">
        <v>6622</v>
      </c>
      <c r="N55" s="50">
        <v>6376</v>
      </c>
      <c r="O55" s="50">
        <v>6699</v>
      </c>
      <c r="P55" s="50"/>
      <c r="Q55" s="50">
        <f t="shared" si="8"/>
        <v>19697</v>
      </c>
      <c r="R55" s="50">
        <v>6833</v>
      </c>
      <c r="S55" s="50">
        <v>6883</v>
      </c>
      <c r="T55" s="50">
        <v>6877.2</v>
      </c>
      <c r="U55" s="50">
        <f t="shared" si="9"/>
        <v>20593.2</v>
      </c>
      <c r="V55" s="39"/>
      <c r="W55" s="40"/>
    </row>
    <row r="56" spans="1:23" s="38" customFormat="1" ht="26.25" customHeight="1">
      <c r="A56" s="36" t="s">
        <v>107</v>
      </c>
      <c r="B56" s="44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39"/>
      <c r="W56" s="40"/>
    </row>
    <row r="57" spans="1:23" s="38" customFormat="1" ht="45.75" customHeight="1">
      <c r="A57" s="41" t="s">
        <v>98</v>
      </c>
      <c r="B57" s="44" t="s">
        <v>59</v>
      </c>
      <c r="C57" s="50">
        <f>C58+C59+C60+C61+C62</f>
        <v>0</v>
      </c>
      <c r="D57" s="50">
        <f>D58+D59+D60+D61+D62</f>
        <v>0</v>
      </c>
      <c r="E57" s="50">
        <f>E58+E59+E60+E61+E62</f>
        <v>0</v>
      </c>
      <c r="F57" s="50">
        <f>F58+F59+F60+F61+F62</f>
        <v>0</v>
      </c>
      <c r="G57" s="50">
        <f>G58+G59+G60+G61+G62</f>
        <v>0</v>
      </c>
      <c r="H57" s="50">
        <f>E57+F57+G57</f>
        <v>0</v>
      </c>
      <c r="I57" s="50">
        <f>I58+I59+I60+I61+I62</f>
        <v>0</v>
      </c>
      <c r="J57" s="50">
        <f>J58+J59+J60+J61+J62</f>
        <v>0</v>
      </c>
      <c r="K57" s="50">
        <f>K58+K59+K60+K61+K62</f>
        <v>0</v>
      </c>
      <c r="L57" s="50">
        <f t="shared" si="7"/>
        <v>0</v>
      </c>
      <c r="M57" s="50">
        <f>M58+M59+M60+M61+M62</f>
        <v>0</v>
      </c>
      <c r="N57" s="50">
        <f>N58+N59+N60+N61+N62</f>
        <v>0</v>
      </c>
      <c r="O57" s="50">
        <f>O58+O59+O60+O61+O62</f>
        <v>0</v>
      </c>
      <c r="P57" s="50"/>
      <c r="Q57" s="50">
        <f t="shared" si="8"/>
        <v>0</v>
      </c>
      <c r="R57" s="50">
        <f>R58+R59+R60+R61+R62</f>
        <v>0</v>
      </c>
      <c r="S57" s="50">
        <f>S58+S59+S60+S61+S62</f>
        <v>0</v>
      </c>
      <c r="T57" s="50">
        <f>T58+T59+T60+T61+T62</f>
        <v>0</v>
      </c>
      <c r="U57" s="50">
        <f t="shared" si="9"/>
        <v>0</v>
      </c>
      <c r="V57" s="39"/>
      <c r="W57" s="40"/>
    </row>
    <row r="58" spans="1:23" s="38" customFormat="1" ht="39" customHeight="1">
      <c r="A58" s="36" t="s">
        <v>86</v>
      </c>
      <c r="B58" s="44"/>
      <c r="C58" s="50">
        <v>0</v>
      </c>
      <c r="D58" s="50">
        <f t="shared" si="10"/>
        <v>0</v>
      </c>
      <c r="E58" s="50">
        <v>0</v>
      </c>
      <c r="F58" s="50">
        <v>0</v>
      </c>
      <c r="G58" s="50">
        <v>0</v>
      </c>
      <c r="H58" s="50">
        <f t="shared" si="6"/>
        <v>0</v>
      </c>
      <c r="I58" s="50">
        <v>0</v>
      </c>
      <c r="J58" s="50">
        <v>0</v>
      </c>
      <c r="K58" s="50">
        <v>0</v>
      </c>
      <c r="L58" s="50">
        <f t="shared" si="7"/>
        <v>0</v>
      </c>
      <c r="M58" s="50">
        <v>0</v>
      </c>
      <c r="N58" s="50">
        <v>0</v>
      </c>
      <c r="O58" s="50">
        <v>0</v>
      </c>
      <c r="P58" s="50"/>
      <c r="Q58" s="50">
        <f t="shared" si="8"/>
        <v>0</v>
      </c>
      <c r="R58" s="50">
        <v>0</v>
      </c>
      <c r="S58" s="50">
        <v>0</v>
      </c>
      <c r="T58" s="50">
        <v>0</v>
      </c>
      <c r="U58" s="50">
        <f t="shared" si="9"/>
        <v>0</v>
      </c>
      <c r="V58" s="39"/>
      <c r="W58" s="40"/>
    </row>
    <row r="59" spans="1:23" s="38" customFormat="1" ht="39" customHeight="1">
      <c r="A59" s="36" t="s">
        <v>87</v>
      </c>
      <c r="B59" s="44"/>
      <c r="C59" s="50"/>
      <c r="D59" s="50">
        <f t="shared" si="10"/>
        <v>0</v>
      </c>
      <c r="E59" s="50"/>
      <c r="F59" s="50"/>
      <c r="G59" s="50"/>
      <c r="H59" s="50">
        <f t="shared" si="6"/>
        <v>0</v>
      </c>
      <c r="I59" s="50"/>
      <c r="J59" s="50"/>
      <c r="K59" s="50"/>
      <c r="L59" s="50">
        <f t="shared" si="7"/>
        <v>0</v>
      </c>
      <c r="M59" s="50"/>
      <c r="N59" s="50"/>
      <c r="O59" s="50"/>
      <c r="P59" s="50"/>
      <c r="Q59" s="50">
        <f t="shared" si="8"/>
        <v>0</v>
      </c>
      <c r="R59" s="50"/>
      <c r="S59" s="50"/>
      <c r="T59" s="50"/>
      <c r="U59" s="50">
        <f t="shared" si="9"/>
        <v>0</v>
      </c>
      <c r="V59" s="39"/>
      <c r="W59" s="40"/>
    </row>
    <row r="60" spans="1:23" s="38" customFormat="1" ht="38.25" customHeight="1">
      <c r="A60" s="36" t="s">
        <v>88</v>
      </c>
      <c r="B60" s="44"/>
      <c r="C60" s="50"/>
      <c r="D60" s="50">
        <f t="shared" si="10"/>
        <v>0</v>
      </c>
      <c r="E60" s="50"/>
      <c r="F60" s="50"/>
      <c r="G60" s="50"/>
      <c r="H60" s="50">
        <f t="shared" si="6"/>
        <v>0</v>
      </c>
      <c r="I60" s="50"/>
      <c r="J60" s="50"/>
      <c r="K60" s="50"/>
      <c r="L60" s="50">
        <f t="shared" si="7"/>
        <v>0</v>
      </c>
      <c r="M60" s="50"/>
      <c r="N60" s="50"/>
      <c r="O60" s="50"/>
      <c r="P60" s="50"/>
      <c r="Q60" s="50">
        <f t="shared" si="8"/>
        <v>0</v>
      </c>
      <c r="R60" s="50"/>
      <c r="S60" s="50"/>
      <c r="T60" s="50"/>
      <c r="U60" s="50">
        <f t="shared" si="9"/>
        <v>0</v>
      </c>
      <c r="V60" s="39"/>
      <c r="W60" s="40"/>
    </row>
    <row r="61" spans="1:23" s="38" customFormat="1" ht="39" customHeight="1">
      <c r="A61" s="36" t="s">
        <v>89</v>
      </c>
      <c r="B61" s="44"/>
      <c r="C61" s="50"/>
      <c r="D61" s="50">
        <f t="shared" si="10"/>
        <v>0</v>
      </c>
      <c r="E61" s="50"/>
      <c r="F61" s="50"/>
      <c r="G61" s="50"/>
      <c r="H61" s="50">
        <f t="shared" si="6"/>
        <v>0</v>
      </c>
      <c r="I61" s="50"/>
      <c r="J61" s="50"/>
      <c r="K61" s="50"/>
      <c r="L61" s="50">
        <f t="shared" si="7"/>
        <v>0</v>
      </c>
      <c r="M61" s="50"/>
      <c r="N61" s="50"/>
      <c r="O61" s="50"/>
      <c r="P61" s="50"/>
      <c r="Q61" s="50">
        <f t="shared" si="8"/>
        <v>0</v>
      </c>
      <c r="R61" s="50"/>
      <c r="S61" s="50"/>
      <c r="T61" s="50"/>
      <c r="U61" s="50">
        <f t="shared" si="9"/>
        <v>0</v>
      </c>
      <c r="V61" s="39"/>
      <c r="W61" s="40"/>
    </row>
    <row r="62" spans="1:23" s="38" customFormat="1" ht="27" customHeight="1">
      <c r="A62" s="36" t="s">
        <v>107</v>
      </c>
      <c r="B62" s="44"/>
      <c r="C62" s="50">
        <v>0</v>
      </c>
      <c r="D62" s="50">
        <f t="shared" si="10"/>
        <v>0</v>
      </c>
      <c r="E62" s="50">
        <v>0</v>
      </c>
      <c r="F62" s="50">
        <v>0</v>
      </c>
      <c r="G62" s="50">
        <v>0</v>
      </c>
      <c r="H62" s="50">
        <f>E62+F62+G62</f>
        <v>0</v>
      </c>
      <c r="I62" s="50">
        <v>0</v>
      </c>
      <c r="J62" s="50">
        <v>0</v>
      </c>
      <c r="K62" s="50">
        <v>0</v>
      </c>
      <c r="L62" s="50">
        <f>I62+J62+K62</f>
        <v>0</v>
      </c>
      <c r="M62" s="50">
        <v>0</v>
      </c>
      <c r="N62" s="50">
        <v>0</v>
      </c>
      <c r="O62" s="50">
        <v>0</v>
      </c>
      <c r="P62" s="50"/>
      <c r="Q62" s="50">
        <f>M62+N62+O62</f>
        <v>0</v>
      </c>
      <c r="R62" s="50">
        <v>0</v>
      </c>
      <c r="S62" s="50">
        <v>0</v>
      </c>
      <c r="T62" s="50">
        <v>0</v>
      </c>
      <c r="U62" s="50">
        <f>R62+S62+T62</f>
        <v>0</v>
      </c>
      <c r="V62" s="39"/>
      <c r="W62" s="40"/>
    </row>
    <row r="63" spans="1:23" s="38" customFormat="1" ht="28.5" customHeight="1">
      <c r="A63" s="41" t="s">
        <v>54</v>
      </c>
      <c r="B63" s="44" t="s">
        <v>60</v>
      </c>
      <c r="C63" s="50">
        <f>C64+C65+C66+C67+C68+C69</f>
        <v>222047.90000000002</v>
      </c>
      <c r="D63" s="50">
        <f>D64+D65+D66+D67+D68+D69</f>
        <v>236430.80000000005</v>
      </c>
      <c r="E63" s="50">
        <f>E64+E65+E66+E67+E68+E69</f>
        <v>11030.72</v>
      </c>
      <c r="F63" s="50">
        <f>F64+F65+F66+F67+F68+F69</f>
        <v>16276.159999999998</v>
      </c>
      <c r="G63" s="50">
        <f>G64+G65+G66+G67+G68+G69</f>
        <v>20002.53</v>
      </c>
      <c r="H63" s="50">
        <f t="shared" si="6"/>
        <v>47309.409999999996</v>
      </c>
      <c r="I63" s="50">
        <f>I64+I65+I66+I67+I68+I69</f>
        <v>44059.5</v>
      </c>
      <c r="J63" s="50">
        <f>J64+J65+J66+J67+J68+J69</f>
        <v>19291</v>
      </c>
      <c r="K63" s="50">
        <f>K64+K65+K66+K67+K68+K69</f>
        <v>19696.6</v>
      </c>
      <c r="L63" s="50">
        <f t="shared" si="7"/>
        <v>83047.1</v>
      </c>
      <c r="M63" s="50">
        <f>M64+M65+M66+M67+M68+M69</f>
        <v>17882.2</v>
      </c>
      <c r="N63" s="50">
        <f>N64+N65+N66+N67+N68+N69</f>
        <v>16639.9</v>
      </c>
      <c r="O63" s="50">
        <f>O64+O65+O66+O67+O68+O69</f>
        <v>15349.7</v>
      </c>
      <c r="P63" s="50"/>
      <c r="Q63" s="50">
        <f t="shared" si="8"/>
        <v>49871.8</v>
      </c>
      <c r="R63" s="50">
        <f>R64+R65+R66+R67+R68+R69</f>
        <v>15896.6</v>
      </c>
      <c r="S63" s="50">
        <f>S64+S65+S66+S67+S68+S69</f>
        <v>18816.3</v>
      </c>
      <c r="T63" s="50">
        <f>T64+T65+T66+T67+T68+T69</f>
        <v>21489.59</v>
      </c>
      <c r="U63" s="50">
        <f t="shared" si="9"/>
        <v>56202.490000000005</v>
      </c>
      <c r="V63" s="39"/>
      <c r="W63" s="40"/>
    </row>
    <row r="64" spans="1:23" s="38" customFormat="1" ht="35.25" customHeight="1">
      <c r="A64" s="36" t="s">
        <v>86</v>
      </c>
      <c r="B64" s="44"/>
      <c r="C64" s="50">
        <v>10169</v>
      </c>
      <c r="D64" s="50">
        <f aca="true" t="shared" si="11" ref="D64:D69">H64+L64+Q64+U64</f>
        <v>10169</v>
      </c>
      <c r="E64" s="50">
        <v>240</v>
      </c>
      <c r="F64" s="50">
        <v>717.7</v>
      </c>
      <c r="G64" s="50">
        <v>747.8</v>
      </c>
      <c r="H64" s="50">
        <f t="shared" si="6"/>
        <v>1705.5</v>
      </c>
      <c r="I64" s="50">
        <v>900.1</v>
      </c>
      <c r="J64" s="50">
        <v>981</v>
      </c>
      <c r="K64" s="50">
        <v>993.7</v>
      </c>
      <c r="L64" s="50">
        <f t="shared" si="7"/>
        <v>2874.8</v>
      </c>
      <c r="M64" s="50">
        <v>961.2</v>
      </c>
      <c r="N64" s="50">
        <v>944.9</v>
      </c>
      <c r="O64" s="50">
        <v>958.7</v>
      </c>
      <c r="P64" s="50"/>
      <c r="Q64" s="50">
        <f t="shared" si="8"/>
        <v>2864.8</v>
      </c>
      <c r="R64" s="50">
        <v>787.6</v>
      </c>
      <c r="S64" s="50">
        <v>899.9</v>
      </c>
      <c r="T64" s="50">
        <v>1036.4</v>
      </c>
      <c r="U64" s="50">
        <f t="shared" si="9"/>
        <v>2723.9</v>
      </c>
      <c r="V64" s="39"/>
      <c r="W64" s="40"/>
    </row>
    <row r="65" spans="1:23" s="38" customFormat="1" ht="41.25" customHeight="1">
      <c r="A65" s="36" t="s">
        <v>87</v>
      </c>
      <c r="B65" s="44"/>
      <c r="C65" s="50">
        <v>100242.3</v>
      </c>
      <c r="D65" s="50">
        <f t="shared" si="11"/>
        <v>114625.20000000001</v>
      </c>
      <c r="E65" s="50">
        <v>5849.2</v>
      </c>
      <c r="F65" s="50">
        <v>6163.5</v>
      </c>
      <c r="G65" s="50">
        <v>10499.1</v>
      </c>
      <c r="H65" s="50">
        <f t="shared" si="6"/>
        <v>22511.800000000003</v>
      </c>
      <c r="I65" s="50">
        <v>31815.5</v>
      </c>
      <c r="J65" s="50">
        <v>7537</v>
      </c>
      <c r="K65" s="50">
        <v>7537</v>
      </c>
      <c r="L65" s="50">
        <f t="shared" si="7"/>
        <v>46889.5</v>
      </c>
      <c r="M65" s="50">
        <v>7537</v>
      </c>
      <c r="N65" s="50">
        <v>7537</v>
      </c>
      <c r="O65" s="50">
        <v>7537</v>
      </c>
      <c r="P65" s="50"/>
      <c r="Q65" s="50">
        <f>M65+N65+O65</f>
        <v>22611</v>
      </c>
      <c r="R65" s="50">
        <v>7537</v>
      </c>
      <c r="S65" s="50">
        <v>7537</v>
      </c>
      <c r="T65" s="50">
        <v>7538.9</v>
      </c>
      <c r="U65" s="50">
        <f t="shared" si="9"/>
        <v>22612.9</v>
      </c>
      <c r="V65" s="39"/>
      <c r="W65" s="40"/>
    </row>
    <row r="66" spans="1:23" s="38" customFormat="1" ht="36.75" customHeight="1">
      <c r="A66" s="36" t="s">
        <v>88</v>
      </c>
      <c r="B66" s="44"/>
      <c r="C66" s="50">
        <v>103176.4</v>
      </c>
      <c r="D66" s="50">
        <f t="shared" si="11"/>
        <v>103176.40000000001</v>
      </c>
      <c r="E66" s="50">
        <v>4702.42</v>
      </c>
      <c r="F66" s="50">
        <v>8495.56</v>
      </c>
      <c r="G66" s="50">
        <v>8474.03</v>
      </c>
      <c r="H66" s="50">
        <f t="shared" si="6"/>
        <v>21672.010000000002</v>
      </c>
      <c r="I66" s="50">
        <v>10006</v>
      </c>
      <c r="J66" s="50">
        <v>10107</v>
      </c>
      <c r="K66" s="50">
        <v>10530.9</v>
      </c>
      <c r="L66" s="50">
        <f>I66+J66+K66</f>
        <v>30643.9</v>
      </c>
      <c r="M66" s="50">
        <v>8748</v>
      </c>
      <c r="N66" s="50">
        <v>7522</v>
      </c>
      <c r="O66" s="50">
        <v>6053</v>
      </c>
      <c r="P66" s="50"/>
      <c r="Q66" s="50">
        <f t="shared" si="8"/>
        <v>22323</v>
      </c>
      <c r="R66" s="50">
        <v>6927</v>
      </c>
      <c r="S66" s="50">
        <v>9681.4</v>
      </c>
      <c r="T66" s="50">
        <v>11929.09</v>
      </c>
      <c r="U66" s="50">
        <f t="shared" si="9"/>
        <v>28537.49</v>
      </c>
      <c r="V66" s="39"/>
      <c r="W66" s="40"/>
    </row>
    <row r="67" spans="1:23" s="38" customFormat="1" ht="37.5" customHeight="1">
      <c r="A67" s="36" t="s">
        <v>89</v>
      </c>
      <c r="B67" s="44"/>
      <c r="C67" s="50">
        <v>7095.2</v>
      </c>
      <c r="D67" s="50">
        <f t="shared" si="11"/>
        <v>7095.2</v>
      </c>
      <c r="E67" s="50">
        <v>206.5</v>
      </c>
      <c r="F67" s="50">
        <v>802.5</v>
      </c>
      <c r="G67" s="50">
        <v>180</v>
      </c>
      <c r="H67" s="50">
        <f>E67+F67+G67</f>
        <v>1189</v>
      </c>
      <c r="I67" s="50">
        <v>1165</v>
      </c>
      <c r="J67" s="50">
        <v>565</v>
      </c>
      <c r="K67" s="50">
        <v>534</v>
      </c>
      <c r="L67" s="50">
        <f t="shared" si="7"/>
        <v>2264</v>
      </c>
      <c r="M67" s="50">
        <v>535</v>
      </c>
      <c r="N67" s="50">
        <v>535</v>
      </c>
      <c r="O67" s="50">
        <v>547</v>
      </c>
      <c r="P67" s="50"/>
      <c r="Q67" s="50">
        <f t="shared" si="8"/>
        <v>1617</v>
      </c>
      <c r="R67" s="50">
        <v>544</v>
      </c>
      <c r="S67" s="50">
        <v>597</v>
      </c>
      <c r="T67" s="50">
        <v>884.2</v>
      </c>
      <c r="U67" s="50">
        <f t="shared" si="9"/>
        <v>2025.2</v>
      </c>
      <c r="V67" s="39"/>
      <c r="W67" s="40"/>
    </row>
    <row r="68" spans="1:23" s="38" customFormat="1" ht="32.25" customHeight="1">
      <c r="A68" s="36" t="s">
        <v>107</v>
      </c>
      <c r="B68" s="44"/>
      <c r="C68" s="50">
        <v>1212</v>
      </c>
      <c r="D68" s="50">
        <f t="shared" si="11"/>
        <v>1212</v>
      </c>
      <c r="E68" s="50">
        <v>32.6</v>
      </c>
      <c r="F68" s="50">
        <v>96.9</v>
      </c>
      <c r="G68" s="50">
        <v>101.6</v>
      </c>
      <c r="H68" s="50">
        <f>E68+F68+G68</f>
        <v>231.1</v>
      </c>
      <c r="I68" s="50">
        <v>172.9</v>
      </c>
      <c r="J68" s="50">
        <v>101</v>
      </c>
      <c r="K68" s="50">
        <v>101</v>
      </c>
      <c r="L68" s="50">
        <f>I68+J68+K68</f>
        <v>374.9</v>
      </c>
      <c r="M68" s="50">
        <v>101</v>
      </c>
      <c r="N68" s="50">
        <v>101</v>
      </c>
      <c r="O68" s="50">
        <v>101</v>
      </c>
      <c r="P68" s="50"/>
      <c r="Q68" s="50">
        <f>M68+N68+O68</f>
        <v>303</v>
      </c>
      <c r="R68" s="50">
        <v>101</v>
      </c>
      <c r="S68" s="50">
        <v>101</v>
      </c>
      <c r="T68" s="50">
        <v>101</v>
      </c>
      <c r="U68" s="50">
        <f>R68+S68+T68</f>
        <v>303</v>
      </c>
      <c r="V68" s="39"/>
      <c r="W68" s="40"/>
    </row>
    <row r="69" spans="1:23" s="38" customFormat="1" ht="28.5" customHeight="1">
      <c r="A69" s="36" t="s">
        <v>113</v>
      </c>
      <c r="B69" s="44"/>
      <c r="C69" s="50">
        <v>153</v>
      </c>
      <c r="D69" s="50">
        <f t="shared" si="11"/>
        <v>153</v>
      </c>
      <c r="E69" s="50">
        <v>0</v>
      </c>
      <c r="F69" s="50">
        <v>0</v>
      </c>
      <c r="G69" s="50">
        <v>0</v>
      </c>
      <c r="H69" s="50">
        <f>E69+F69+G69</f>
        <v>0</v>
      </c>
      <c r="I69" s="50">
        <v>0</v>
      </c>
      <c r="J69" s="50">
        <v>0</v>
      </c>
      <c r="K69" s="50">
        <v>0</v>
      </c>
      <c r="L69" s="50">
        <f>I69+J69+K69</f>
        <v>0</v>
      </c>
      <c r="M69" s="50">
        <v>0</v>
      </c>
      <c r="N69" s="50">
        <v>0</v>
      </c>
      <c r="O69" s="50">
        <v>153</v>
      </c>
      <c r="P69" s="50"/>
      <c r="Q69" s="50">
        <f>M69+N69+O69</f>
        <v>153</v>
      </c>
      <c r="R69" s="50">
        <v>0</v>
      </c>
      <c r="S69" s="50">
        <v>0</v>
      </c>
      <c r="T69" s="50">
        <v>0</v>
      </c>
      <c r="U69" s="50">
        <f>R69+S69+T69</f>
        <v>0</v>
      </c>
      <c r="V69" s="39"/>
      <c r="W69" s="40"/>
    </row>
    <row r="70" spans="1:22" s="38" customFormat="1" ht="22.5" customHeight="1">
      <c r="A70" s="41" t="s">
        <v>61</v>
      </c>
      <c r="B70" s="44" t="s">
        <v>62</v>
      </c>
      <c r="C70" s="50">
        <f>C21-C37</f>
        <v>-93678.20000000007</v>
      </c>
      <c r="D70" s="50">
        <f>D21-D37</f>
        <v>-93678.19999999995</v>
      </c>
      <c r="E70" s="50">
        <f aca="true" t="shared" si="12" ref="E70:T70">E21-E37</f>
        <v>-14414.430000000022</v>
      </c>
      <c r="F70" s="50">
        <f t="shared" si="12"/>
        <v>-20224.25</v>
      </c>
      <c r="G70" s="50">
        <f t="shared" si="12"/>
        <v>-689.3799999999901</v>
      </c>
      <c r="H70" s="50">
        <f t="shared" si="6"/>
        <v>-35328.06000000001</v>
      </c>
      <c r="I70" s="50">
        <f t="shared" si="12"/>
        <v>-26053.600000000006</v>
      </c>
      <c r="J70" s="50">
        <f t="shared" si="12"/>
        <v>-9461.599999999991</v>
      </c>
      <c r="K70" s="50">
        <f t="shared" si="12"/>
        <v>4220.800000000003</v>
      </c>
      <c r="L70" s="50">
        <f t="shared" si="7"/>
        <v>-31294.399999999994</v>
      </c>
      <c r="M70" s="50">
        <f t="shared" si="12"/>
        <v>-20022.999999999985</v>
      </c>
      <c r="N70" s="50">
        <f t="shared" si="12"/>
        <v>4293.099999999991</v>
      </c>
      <c r="O70" s="50">
        <f t="shared" si="12"/>
        <v>7446.200000000004</v>
      </c>
      <c r="P70" s="50">
        <f t="shared" si="12"/>
        <v>714996.24</v>
      </c>
      <c r="Q70" s="50">
        <f t="shared" si="8"/>
        <v>-8283.69999999999</v>
      </c>
      <c r="R70" s="50">
        <f t="shared" si="12"/>
        <v>21358.700000000004</v>
      </c>
      <c r="S70" s="50">
        <f t="shared" si="12"/>
        <v>-12327.100000000006</v>
      </c>
      <c r="T70" s="50">
        <f t="shared" si="12"/>
        <v>-27803.64</v>
      </c>
      <c r="U70" s="50">
        <f t="shared" si="9"/>
        <v>-18772.04</v>
      </c>
      <c r="V70" s="37"/>
    </row>
    <row r="71" spans="1:22" s="38" customFormat="1" ht="34.5" customHeight="1">
      <c r="A71" s="41" t="s">
        <v>63</v>
      </c>
      <c r="B71" s="44" t="s">
        <v>64</v>
      </c>
      <c r="C71" s="50">
        <f aca="true" t="shared" si="13" ref="C71:G76">C77+C89</f>
        <v>93678.20000000007</v>
      </c>
      <c r="D71" s="50">
        <f t="shared" si="13"/>
        <v>93678.19999999995</v>
      </c>
      <c r="E71" s="50">
        <f t="shared" si="13"/>
        <v>14414.430000000022</v>
      </c>
      <c r="F71" s="50">
        <f t="shared" si="13"/>
        <v>20224.25</v>
      </c>
      <c r="G71" s="50">
        <f t="shared" si="13"/>
        <v>689.3800000000047</v>
      </c>
      <c r="H71" s="50">
        <f aca="true" t="shared" si="14" ref="H71:H76">H77+H89</f>
        <v>35328.060000000056</v>
      </c>
      <c r="I71" s="50">
        <f aca="true" t="shared" si="15" ref="I71:O71">I77+I89</f>
        <v>26053.59999999999</v>
      </c>
      <c r="J71" s="50">
        <f t="shared" si="15"/>
        <v>9461.599999999991</v>
      </c>
      <c r="K71" s="50">
        <f t="shared" si="15"/>
        <v>-4220.800000000003</v>
      </c>
      <c r="L71" s="50">
        <f t="shared" si="15"/>
        <v>31294.399999999965</v>
      </c>
      <c r="M71" s="50">
        <f t="shared" si="15"/>
        <v>20023</v>
      </c>
      <c r="N71" s="50">
        <f t="shared" si="15"/>
        <v>-4293.0999999999985</v>
      </c>
      <c r="O71" s="50">
        <f t="shared" si="15"/>
        <v>-7446.200000000004</v>
      </c>
      <c r="P71" s="50"/>
      <c r="Q71" s="50">
        <f aca="true" t="shared" si="16" ref="Q71:U76">Q77+Q89</f>
        <v>8283.700000000012</v>
      </c>
      <c r="R71" s="50">
        <f t="shared" si="16"/>
        <v>-21358.700000000004</v>
      </c>
      <c r="S71" s="50">
        <f t="shared" si="16"/>
        <v>12327.100000000006</v>
      </c>
      <c r="T71" s="50">
        <f t="shared" si="16"/>
        <v>27803.64</v>
      </c>
      <c r="U71" s="50">
        <f t="shared" si="16"/>
        <v>18772.040000000008</v>
      </c>
      <c r="V71" s="37"/>
    </row>
    <row r="72" spans="1:22" s="38" customFormat="1" ht="34.5" customHeight="1">
      <c r="A72" s="36" t="s">
        <v>86</v>
      </c>
      <c r="B72" s="44"/>
      <c r="C72" s="50">
        <f t="shared" si="13"/>
        <v>-65980.1</v>
      </c>
      <c r="D72" s="50">
        <f t="shared" si="13"/>
        <v>-65980.1</v>
      </c>
      <c r="E72" s="50">
        <f t="shared" si="13"/>
        <v>27564.4</v>
      </c>
      <c r="F72" s="50">
        <f t="shared" si="13"/>
        <v>6506.199999999997</v>
      </c>
      <c r="G72" s="50">
        <f t="shared" si="13"/>
        <v>-10890.2</v>
      </c>
      <c r="H72" s="50">
        <f t="shared" si="14"/>
        <v>23180.40000000001</v>
      </c>
      <c r="I72" s="50">
        <f aca="true" t="shared" si="17" ref="I72:O72">I78+I90</f>
        <v>-8648.9</v>
      </c>
      <c r="J72" s="50">
        <f t="shared" si="17"/>
        <v>-10137</v>
      </c>
      <c r="K72" s="50">
        <f t="shared" si="17"/>
        <v>-10838.3</v>
      </c>
      <c r="L72" s="50">
        <f t="shared" si="17"/>
        <v>-29624.2</v>
      </c>
      <c r="M72" s="50">
        <f t="shared" si="17"/>
        <v>-7861.799999999999</v>
      </c>
      <c r="N72" s="50">
        <f t="shared" si="17"/>
        <v>-10262.1</v>
      </c>
      <c r="O72" s="50">
        <f t="shared" si="17"/>
        <v>-10315.3</v>
      </c>
      <c r="P72" s="50"/>
      <c r="Q72" s="50">
        <f t="shared" si="16"/>
        <v>-28439.199999999997</v>
      </c>
      <c r="R72" s="50">
        <f t="shared" si="16"/>
        <v>-10486.4</v>
      </c>
      <c r="S72" s="50">
        <f t="shared" si="16"/>
        <v>-10374.1</v>
      </c>
      <c r="T72" s="50">
        <f t="shared" si="16"/>
        <v>-10236.6</v>
      </c>
      <c r="U72" s="50">
        <f t="shared" si="16"/>
        <v>-31097.1</v>
      </c>
      <c r="V72" s="37"/>
    </row>
    <row r="73" spans="1:22" s="38" customFormat="1" ht="36.75" customHeight="1">
      <c r="A73" s="36" t="s">
        <v>87</v>
      </c>
      <c r="B73" s="44"/>
      <c r="C73" s="50">
        <f t="shared" si="13"/>
        <v>-49098.399999999994</v>
      </c>
      <c r="D73" s="50">
        <f t="shared" si="13"/>
        <v>-35085.399999999994</v>
      </c>
      <c r="E73" s="50">
        <f t="shared" si="13"/>
        <v>-6217.599999999999</v>
      </c>
      <c r="F73" s="50">
        <f t="shared" si="13"/>
        <v>-8106.9</v>
      </c>
      <c r="G73" s="50">
        <f t="shared" si="13"/>
        <v>1132.5</v>
      </c>
      <c r="H73" s="50">
        <f t="shared" si="14"/>
        <v>-13191.999999999993</v>
      </c>
      <c r="I73" s="50">
        <f aca="true" t="shared" si="18" ref="I73:O73">I79+I91</f>
        <v>24960.7</v>
      </c>
      <c r="J73" s="50">
        <f t="shared" si="18"/>
        <v>-6822</v>
      </c>
      <c r="K73" s="50">
        <f t="shared" si="18"/>
        <v>-7298</v>
      </c>
      <c r="L73" s="50">
        <f t="shared" si="18"/>
        <v>10840.700000000004</v>
      </c>
      <c r="M73" s="50">
        <f t="shared" si="18"/>
        <v>3824</v>
      </c>
      <c r="N73" s="50">
        <f t="shared" si="18"/>
        <v>-6253</v>
      </c>
      <c r="O73" s="50">
        <f t="shared" si="18"/>
        <v>-6746</v>
      </c>
      <c r="P73" s="50"/>
      <c r="Q73" s="50">
        <f t="shared" si="16"/>
        <v>-9175</v>
      </c>
      <c r="R73" s="50">
        <f t="shared" si="16"/>
        <v>-13671</v>
      </c>
      <c r="S73" s="50">
        <f t="shared" si="16"/>
        <v>5135</v>
      </c>
      <c r="T73" s="50">
        <f t="shared" si="16"/>
        <v>-15023.1</v>
      </c>
      <c r="U73" s="50">
        <f t="shared" si="16"/>
        <v>-23559.1</v>
      </c>
      <c r="V73" s="37"/>
    </row>
    <row r="74" spans="1:22" s="38" customFormat="1" ht="34.5" customHeight="1">
      <c r="A74" s="36" t="s">
        <v>88</v>
      </c>
      <c r="B74" s="44"/>
      <c r="C74" s="50">
        <f t="shared" si="13"/>
        <v>448901.8</v>
      </c>
      <c r="D74" s="50">
        <f t="shared" si="13"/>
        <v>434888.8000000001</v>
      </c>
      <c r="E74" s="50">
        <f t="shared" si="13"/>
        <v>15883.47</v>
      </c>
      <c r="F74" s="50">
        <f t="shared" si="13"/>
        <v>41788.75</v>
      </c>
      <c r="G74" s="50">
        <f t="shared" si="13"/>
        <v>32720.280000000002</v>
      </c>
      <c r="H74" s="50">
        <f t="shared" si="14"/>
        <v>90392.50000000001</v>
      </c>
      <c r="I74" s="50">
        <f aca="true" t="shared" si="19" ref="I74:O74">I80+I92</f>
        <v>29069.399999999998</v>
      </c>
      <c r="J74" s="50">
        <f t="shared" si="19"/>
        <v>52158.8</v>
      </c>
      <c r="K74" s="50">
        <f t="shared" si="19"/>
        <v>51915.00000000001</v>
      </c>
      <c r="L74" s="50">
        <f t="shared" si="19"/>
        <v>133143.2</v>
      </c>
      <c r="M74" s="50">
        <f t="shared" si="19"/>
        <v>43219.1</v>
      </c>
      <c r="N74" s="50">
        <f t="shared" si="19"/>
        <v>26576</v>
      </c>
      <c r="O74" s="50">
        <f t="shared" si="19"/>
        <v>29496.1</v>
      </c>
      <c r="P74" s="50"/>
      <c r="Q74" s="50">
        <f t="shared" si="16"/>
        <v>99291.2</v>
      </c>
      <c r="R74" s="50">
        <f t="shared" si="16"/>
        <v>21277.699999999997</v>
      </c>
      <c r="S74" s="50">
        <f t="shared" si="16"/>
        <v>33585.200000000004</v>
      </c>
      <c r="T74" s="50">
        <f t="shared" si="16"/>
        <v>57199</v>
      </c>
      <c r="U74" s="50">
        <f t="shared" si="16"/>
        <v>112061.90000000002</v>
      </c>
      <c r="V74" s="37"/>
    </row>
    <row r="75" spans="1:22" s="38" customFormat="1" ht="34.5" customHeight="1">
      <c r="A75" s="36" t="s">
        <v>89</v>
      </c>
      <c r="B75" s="44"/>
      <c r="C75" s="50">
        <f t="shared" si="13"/>
        <v>-168211.39999999997</v>
      </c>
      <c r="D75" s="50">
        <f t="shared" si="13"/>
        <v>-167895.4</v>
      </c>
      <c r="E75" s="50">
        <f t="shared" si="13"/>
        <v>-16843.44</v>
      </c>
      <c r="F75" s="50">
        <f t="shared" si="13"/>
        <v>-13068.5</v>
      </c>
      <c r="G75" s="50">
        <f t="shared" si="13"/>
        <v>-16446.9</v>
      </c>
      <c r="H75" s="50">
        <f t="shared" si="14"/>
        <v>-46358.840000000004</v>
      </c>
      <c r="I75" s="50">
        <f aca="true" t="shared" si="20" ref="I75:O75">I81+I93</f>
        <v>-11150.6</v>
      </c>
      <c r="J75" s="50">
        <f t="shared" si="20"/>
        <v>-19897.2</v>
      </c>
      <c r="K75" s="50">
        <f t="shared" si="20"/>
        <v>-27289.2</v>
      </c>
      <c r="L75" s="50">
        <f t="shared" si="20"/>
        <v>-58337</v>
      </c>
      <c r="M75" s="50">
        <f t="shared" si="20"/>
        <v>-14258.3</v>
      </c>
      <c r="N75" s="50">
        <f t="shared" si="20"/>
        <v>-9841</v>
      </c>
      <c r="O75" s="50">
        <f t="shared" si="20"/>
        <v>-15335</v>
      </c>
      <c r="P75" s="50"/>
      <c r="Q75" s="50">
        <f t="shared" si="16"/>
        <v>-39434.3</v>
      </c>
      <c r="R75" s="50">
        <f t="shared" si="16"/>
        <v>-13507</v>
      </c>
      <c r="S75" s="50">
        <f t="shared" si="16"/>
        <v>-11091</v>
      </c>
      <c r="T75" s="50">
        <f t="shared" si="16"/>
        <v>832.7399999999998</v>
      </c>
      <c r="U75" s="50">
        <f t="shared" si="16"/>
        <v>-23765.260000000002</v>
      </c>
      <c r="V75" s="37"/>
    </row>
    <row r="76" spans="1:22" s="38" customFormat="1" ht="26.25" customHeight="1">
      <c r="A76" s="36" t="s">
        <v>107</v>
      </c>
      <c r="B76" s="44"/>
      <c r="C76" s="50">
        <f t="shared" si="13"/>
        <v>-71801.7</v>
      </c>
      <c r="D76" s="50">
        <f t="shared" si="13"/>
        <v>-72117.7</v>
      </c>
      <c r="E76" s="50">
        <f t="shared" si="13"/>
        <v>-5877.4</v>
      </c>
      <c r="F76" s="50">
        <f t="shared" si="13"/>
        <v>-6705.3</v>
      </c>
      <c r="G76" s="50">
        <f t="shared" si="13"/>
        <v>-5826.299999999999</v>
      </c>
      <c r="H76" s="50">
        <f t="shared" si="14"/>
        <v>-18409</v>
      </c>
      <c r="I76" s="50">
        <f aca="true" t="shared" si="21" ref="I76:O76">I82+I94</f>
        <v>-8177</v>
      </c>
      <c r="J76" s="50">
        <f t="shared" si="21"/>
        <v>-5841</v>
      </c>
      <c r="K76" s="50">
        <f t="shared" si="21"/>
        <v>-10710.3</v>
      </c>
      <c r="L76" s="50">
        <f t="shared" si="21"/>
        <v>-24728.299999999996</v>
      </c>
      <c r="M76" s="50">
        <f t="shared" si="21"/>
        <v>-4900</v>
      </c>
      <c r="N76" s="50">
        <f t="shared" si="21"/>
        <v>-4513</v>
      </c>
      <c r="O76" s="50">
        <f t="shared" si="21"/>
        <v>-4699</v>
      </c>
      <c r="P76" s="50"/>
      <c r="Q76" s="50">
        <f t="shared" si="16"/>
        <v>-14112</v>
      </c>
      <c r="R76" s="50">
        <f t="shared" si="16"/>
        <v>-4972</v>
      </c>
      <c r="S76" s="50">
        <f t="shared" si="16"/>
        <v>-4928</v>
      </c>
      <c r="T76" s="50">
        <f t="shared" si="16"/>
        <v>-4968.4</v>
      </c>
      <c r="U76" s="50">
        <f t="shared" si="16"/>
        <v>-14868.4</v>
      </c>
      <c r="V76" s="37"/>
    </row>
    <row r="77" spans="1:22" s="38" customFormat="1" ht="36.75" customHeight="1">
      <c r="A77" s="41" t="s">
        <v>65</v>
      </c>
      <c r="B77" s="44" t="s">
        <v>66</v>
      </c>
      <c r="C77" s="50">
        <f>C78+C79+C80+C81+C82+C83+C84</f>
        <v>-886638.7999999999</v>
      </c>
      <c r="D77" s="50">
        <f aca="true" t="shared" si="22" ref="D77:D84">H77+L77+Q77+U77</f>
        <v>-900967.8</v>
      </c>
      <c r="E77" s="50">
        <f>E79+E80+E81+E82+E78+E83+E84</f>
        <v>-102018.23999999999</v>
      </c>
      <c r="F77" s="50">
        <f>F79+F80+F81+F82+F78+F83+F84</f>
        <v>-107450.9</v>
      </c>
      <c r="G77" s="50">
        <f>G79+G80+G81+G82+G78+G83+G84</f>
        <v>-71557.1</v>
      </c>
      <c r="H77" s="50">
        <f aca="true" t="shared" si="23" ref="H77:H82">E77+F77+G77</f>
        <v>-281026.24</v>
      </c>
      <c r="I77" s="50">
        <f>I78+I79+I80+I81+I82+I83+I84</f>
        <v>-80125.4</v>
      </c>
      <c r="J77" s="50">
        <f>J79+J80+J81+J82+J78+J83+J84</f>
        <v>-65573.3</v>
      </c>
      <c r="K77" s="50">
        <f>K79+K80+K81+K82+K78+K83+K84</f>
        <v>-96963.40000000001</v>
      </c>
      <c r="L77" s="50">
        <f aca="true" t="shared" si="24" ref="L77:L82">I77+J77+K77</f>
        <v>-242662.10000000003</v>
      </c>
      <c r="M77" s="50">
        <f>M79+M80+M81+M82+M78+M83+M84</f>
        <v>-79249.6</v>
      </c>
      <c r="N77" s="50">
        <f>N79+N80+N81+N82+N78+N83+N84</f>
        <v>-52302.7</v>
      </c>
      <c r="O77" s="50">
        <f>O79+O80+O81+O82+O78+O83+O84</f>
        <v>-59755.6</v>
      </c>
      <c r="P77" s="50"/>
      <c r="Q77" s="50">
        <f aca="true" t="shared" si="25" ref="Q77:Q82">M77+N77+O77</f>
        <v>-191307.9</v>
      </c>
      <c r="R77" s="50">
        <f>R79+R80+R81+R82+R78+R83+R84</f>
        <v>-76728</v>
      </c>
      <c r="S77" s="50">
        <f>S79+S80+S81+S82+S78+S83+S84</f>
        <v>-58061.2</v>
      </c>
      <c r="T77" s="50">
        <f>T79+T80+T81+T82+T78+T83+T84</f>
        <v>-51182.36</v>
      </c>
      <c r="U77" s="50">
        <f aca="true" t="shared" si="26" ref="U77:U84">R77+S77+T77</f>
        <v>-185971.56</v>
      </c>
      <c r="V77" s="37"/>
    </row>
    <row r="78" spans="1:22" s="38" customFormat="1" ht="36" customHeight="1">
      <c r="A78" s="36" t="s">
        <v>86</v>
      </c>
      <c r="B78" s="43"/>
      <c r="C78" s="49">
        <v>-261515.7</v>
      </c>
      <c r="D78" s="49">
        <f t="shared" si="22"/>
        <v>-261515.7</v>
      </c>
      <c r="E78" s="49">
        <v>-56043.4</v>
      </c>
      <c r="F78" s="49">
        <v>-58165.4</v>
      </c>
      <c r="G78" s="49">
        <v>-15242.9</v>
      </c>
      <c r="H78" s="50">
        <f t="shared" si="23"/>
        <v>-129451.7</v>
      </c>
      <c r="I78" s="49">
        <v>-11165</v>
      </c>
      <c r="J78" s="49">
        <v>-12891</v>
      </c>
      <c r="K78" s="49">
        <v>-13567</v>
      </c>
      <c r="L78" s="50">
        <f t="shared" si="24"/>
        <v>-37623</v>
      </c>
      <c r="M78" s="49">
        <v>-29987</v>
      </c>
      <c r="N78" s="49">
        <v>-12891</v>
      </c>
      <c r="O78" s="49">
        <v>-12891</v>
      </c>
      <c r="P78" s="49"/>
      <c r="Q78" s="50">
        <f t="shared" si="25"/>
        <v>-55769</v>
      </c>
      <c r="R78" s="49">
        <v>-12891</v>
      </c>
      <c r="S78" s="49">
        <v>-12891</v>
      </c>
      <c r="T78" s="49">
        <v>-12890</v>
      </c>
      <c r="U78" s="50">
        <f t="shared" si="26"/>
        <v>-38672</v>
      </c>
      <c r="V78" s="37"/>
    </row>
    <row r="79" spans="1:22" s="38" customFormat="1" ht="38.25" customHeight="1">
      <c r="A79" s="36" t="s">
        <v>86</v>
      </c>
      <c r="B79" s="44"/>
      <c r="C79" s="50">
        <v>-195983</v>
      </c>
      <c r="D79" s="50">
        <f t="shared" si="22"/>
        <v>-195983</v>
      </c>
      <c r="E79" s="49">
        <v>-12066.8</v>
      </c>
      <c r="F79" s="49">
        <v>-14275.4</v>
      </c>
      <c r="G79" s="49">
        <v>-14685.6</v>
      </c>
      <c r="H79" s="50">
        <f>E79+F79+G79</f>
        <v>-41027.799999999996</v>
      </c>
      <c r="I79" s="49">
        <v>-18145.2</v>
      </c>
      <c r="J79" s="49">
        <v>-14359</v>
      </c>
      <c r="K79" s="49">
        <v>-14835</v>
      </c>
      <c r="L79" s="50">
        <f>I79+J79+K79</f>
        <v>-47339.2</v>
      </c>
      <c r="M79" s="49">
        <v>-18542</v>
      </c>
      <c r="N79" s="49">
        <v>-13790</v>
      </c>
      <c r="O79" s="49">
        <v>-14283</v>
      </c>
      <c r="P79" s="49"/>
      <c r="Q79" s="50">
        <f>M79+N79+O79</f>
        <v>-46615</v>
      </c>
      <c r="R79" s="49">
        <v>-21208</v>
      </c>
      <c r="S79" s="49">
        <v>-17231</v>
      </c>
      <c r="T79" s="49">
        <v>-22562</v>
      </c>
      <c r="U79" s="50">
        <f>R79+S79+T79</f>
        <v>-61001</v>
      </c>
      <c r="V79" s="37"/>
    </row>
    <row r="80" spans="1:22" s="38" customFormat="1" ht="37.5" customHeight="1">
      <c r="A80" s="36" t="s">
        <v>87</v>
      </c>
      <c r="B80" s="44"/>
      <c r="C80" s="50">
        <v>-85109.3</v>
      </c>
      <c r="D80" s="50">
        <f t="shared" si="22"/>
        <v>-99122.3</v>
      </c>
      <c r="E80" s="50">
        <v>-4558.1</v>
      </c>
      <c r="F80" s="50">
        <v>-3923.9</v>
      </c>
      <c r="G80" s="50">
        <v>-12258.2</v>
      </c>
      <c r="H80" s="50">
        <f t="shared" si="23"/>
        <v>-20740.2</v>
      </c>
      <c r="I80" s="50">
        <v>-18457.3</v>
      </c>
      <c r="J80" s="50">
        <v>-4166.1</v>
      </c>
      <c r="K80" s="50">
        <v>-17254.6</v>
      </c>
      <c r="L80" s="50">
        <f t="shared" si="24"/>
        <v>-39878</v>
      </c>
      <c r="M80" s="50">
        <v>-4304.3</v>
      </c>
      <c r="N80" s="50">
        <v>-4255.7</v>
      </c>
      <c r="O80" s="50">
        <v>-5200.6</v>
      </c>
      <c r="P80" s="50"/>
      <c r="Q80" s="50">
        <f t="shared" si="25"/>
        <v>-13760.6</v>
      </c>
      <c r="R80" s="50">
        <v>-16672</v>
      </c>
      <c r="S80" s="50">
        <v>-4339.2</v>
      </c>
      <c r="T80" s="50">
        <v>-3732.3</v>
      </c>
      <c r="U80" s="50">
        <f t="shared" si="26"/>
        <v>-24743.5</v>
      </c>
      <c r="V80" s="37"/>
    </row>
    <row r="81" spans="1:22" s="38" customFormat="1" ht="35.25" customHeight="1">
      <c r="A81" s="36" t="s">
        <v>88</v>
      </c>
      <c r="B81" s="44"/>
      <c r="C81" s="50">
        <v>-270732.1</v>
      </c>
      <c r="D81" s="50">
        <f t="shared" si="22"/>
        <v>-270732.1</v>
      </c>
      <c r="E81" s="50">
        <v>-23344.94</v>
      </c>
      <c r="F81" s="50">
        <v>-24094</v>
      </c>
      <c r="G81" s="50">
        <v>-23442.5</v>
      </c>
      <c r="H81" s="53">
        <f t="shared" si="23"/>
        <v>-70881.44</v>
      </c>
      <c r="I81" s="50">
        <v>-24008</v>
      </c>
      <c r="J81" s="50">
        <v>-28215.2</v>
      </c>
      <c r="K81" s="50">
        <v>-40495.5</v>
      </c>
      <c r="L81" s="50">
        <f>I81+J81+K81</f>
        <v>-92718.7</v>
      </c>
      <c r="M81" s="50">
        <v>-21415.3</v>
      </c>
      <c r="N81" s="50">
        <v>-16752</v>
      </c>
      <c r="O81" s="50">
        <v>-22581</v>
      </c>
      <c r="P81" s="50"/>
      <c r="Q81" s="50">
        <f t="shared" si="25"/>
        <v>-60748.3</v>
      </c>
      <c r="R81" s="50">
        <v>-20884</v>
      </c>
      <c r="S81" s="50">
        <v>-18571</v>
      </c>
      <c r="T81" s="50">
        <v>-6928.66</v>
      </c>
      <c r="U81" s="50">
        <f t="shared" si="26"/>
        <v>-46383.66</v>
      </c>
      <c r="V81" s="37"/>
    </row>
    <row r="82" spans="1:22" s="38" customFormat="1" ht="35.25" customHeight="1">
      <c r="A82" s="36" t="s">
        <v>89</v>
      </c>
      <c r="B82" s="44"/>
      <c r="C82" s="50">
        <v>-73013.7</v>
      </c>
      <c r="D82" s="50">
        <f t="shared" si="22"/>
        <v>-73329.7</v>
      </c>
      <c r="E82" s="50">
        <v>-5910</v>
      </c>
      <c r="F82" s="50">
        <v>-6802.2</v>
      </c>
      <c r="G82" s="50">
        <v>-5927.9</v>
      </c>
      <c r="H82" s="50">
        <f t="shared" si="23"/>
        <v>-18640.1</v>
      </c>
      <c r="I82" s="50">
        <v>-8349.9</v>
      </c>
      <c r="J82" s="50">
        <v>-5942</v>
      </c>
      <c r="K82" s="50">
        <v>-10811.3</v>
      </c>
      <c r="L82" s="50">
        <f t="shared" si="24"/>
        <v>-25103.199999999997</v>
      </c>
      <c r="M82" s="50">
        <v>-5001</v>
      </c>
      <c r="N82" s="50">
        <v>-4614</v>
      </c>
      <c r="O82" s="50">
        <v>-4800</v>
      </c>
      <c r="P82" s="50"/>
      <c r="Q82" s="50">
        <f t="shared" si="25"/>
        <v>-14415</v>
      </c>
      <c r="R82" s="50">
        <v>-5073</v>
      </c>
      <c r="S82" s="50">
        <v>-5029</v>
      </c>
      <c r="T82" s="50">
        <v>-5069.4</v>
      </c>
      <c r="U82" s="50">
        <f t="shared" si="26"/>
        <v>-15171.4</v>
      </c>
      <c r="V82" s="37"/>
    </row>
    <row r="83" spans="1:22" s="38" customFormat="1" ht="28.5" customHeight="1">
      <c r="A83" s="36" t="s">
        <v>107</v>
      </c>
      <c r="B83" s="44"/>
      <c r="C83" s="50">
        <v>-285</v>
      </c>
      <c r="D83" s="50">
        <f t="shared" si="22"/>
        <v>-285</v>
      </c>
      <c r="E83" s="50">
        <v>-95</v>
      </c>
      <c r="F83" s="50">
        <v>-190</v>
      </c>
      <c r="G83" s="50">
        <v>0</v>
      </c>
      <c r="H83" s="50">
        <f>E83+F83+G83</f>
        <v>-285</v>
      </c>
      <c r="I83" s="50">
        <v>0</v>
      </c>
      <c r="J83" s="50">
        <v>0</v>
      </c>
      <c r="K83" s="50">
        <v>0</v>
      </c>
      <c r="L83" s="50">
        <f>I83+J83+K83</f>
        <v>0</v>
      </c>
      <c r="M83" s="50">
        <v>0</v>
      </c>
      <c r="N83" s="50">
        <v>0</v>
      </c>
      <c r="O83" s="50">
        <v>0</v>
      </c>
      <c r="P83" s="50"/>
      <c r="Q83" s="50">
        <f>M83+N83+O83</f>
        <v>0</v>
      </c>
      <c r="R83" s="50">
        <v>0</v>
      </c>
      <c r="S83" s="50">
        <v>0</v>
      </c>
      <c r="T83" s="50">
        <v>0</v>
      </c>
      <c r="U83" s="50">
        <f t="shared" si="26"/>
        <v>0</v>
      </c>
      <c r="V83" s="37"/>
    </row>
    <row r="84" spans="1:22" s="38" customFormat="1" ht="29.25" customHeight="1">
      <c r="A84" s="36" t="s">
        <v>113</v>
      </c>
      <c r="B84" s="44"/>
      <c r="C84" s="50">
        <v>0</v>
      </c>
      <c r="D84" s="50">
        <f t="shared" si="22"/>
        <v>0</v>
      </c>
      <c r="E84" s="50">
        <v>0</v>
      </c>
      <c r="F84" s="50">
        <v>0</v>
      </c>
      <c r="G84" s="50">
        <v>0</v>
      </c>
      <c r="H84" s="50">
        <f>E84+F84+G84</f>
        <v>0</v>
      </c>
      <c r="I84" s="50">
        <v>0</v>
      </c>
      <c r="J84" s="50">
        <v>0</v>
      </c>
      <c r="K84" s="50">
        <v>0</v>
      </c>
      <c r="L84" s="50">
        <f>I84+J84+K84</f>
        <v>0</v>
      </c>
      <c r="M84" s="50">
        <v>0</v>
      </c>
      <c r="N84" s="50">
        <v>0</v>
      </c>
      <c r="O84" s="50">
        <v>0</v>
      </c>
      <c r="P84" s="50"/>
      <c r="Q84" s="50">
        <f>M84+N84+O84</f>
        <v>0</v>
      </c>
      <c r="R84" s="50">
        <v>0</v>
      </c>
      <c r="S84" s="50">
        <v>0</v>
      </c>
      <c r="T84" s="50">
        <v>0</v>
      </c>
      <c r="U84" s="50">
        <f t="shared" si="26"/>
        <v>0</v>
      </c>
      <c r="V84" s="37"/>
    </row>
    <row r="85" spans="1:22" s="38" customFormat="1" ht="22.5" customHeight="1">
      <c r="A85" s="45" t="s">
        <v>53</v>
      </c>
      <c r="B85" s="44"/>
      <c r="C85" s="49"/>
      <c r="D85" s="49"/>
      <c r="E85" s="49"/>
      <c r="F85" s="49"/>
      <c r="G85" s="49"/>
      <c r="H85" s="50"/>
      <c r="I85" s="49"/>
      <c r="J85" s="49"/>
      <c r="K85" s="49"/>
      <c r="L85" s="50"/>
      <c r="M85" s="49"/>
      <c r="N85" s="49"/>
      <c r="O85" s="49"/>
      <c r="P85" s="49"/>
      <c r="Q85" s="50"/>
      <c r="R85" s="49"/>
      <c r="S85" s="49"/>
      <c r="T85" s="49"/>
      <c r="U85" s="50"/>
      <c r="V85" s="37"/>
    </row>
    <row r="86" spans="1:22" s="38" customFormat="1" ht="35.25" customHeight="1">
      <c r="A86" s="36" t="s">
        <v>99</v>
      </c>
      <c r="B86" s="43" t="s">
        <v>67</v>
      </c>
      <c r="C86" s="49"/>
      <c r="D86" s="49"/>
      <c r="E86" s="49">
        <v>0</v>
      </c>
      <c r="F86" s="49">
        <v>0</v>
      </c>
      <c r="G86" s="49">
        <v>0</v>
      </c>
      <c r="H86" s="50">
        <f aca="true" t="shared" si="27" ref="H86:H93">E86+F86+G86</f>
        <v>0</v>
      </c>
      <c r="I86" s="49">
        <v>0</v>
      </c>
      <c r="J86" s="49">
        <v>0</v>
      </c>
      <c r="K86" s="49">
        <v>0</v>
      </c>
      <c r="L86" s="50">
        <f aca="true" t="shared" si="28" ref="L86:L93">I86+J86+K86</f>
        <v>0</v>
      </c>
      <c r="M86" s="49">
        <v>0</v>
      </c>
      <c r="N86" s="49">
        <v>0</v>
      </c>
      <c r="O86" s="49">
        <v>0</v>
      </c>
      <c r="P86" s="49"/>
      <c r="Q86" s="50">
        <f aca="true" t="shared" si="29" ref="Q86:Q92">M86+N86+O86</f>
        <v>0</v>
      </c>
      <c r="R86" s="49"/>
      <c r="S86" s="49">
        <v>0</v>
      </c>
      <c r="T86" s="49"/>
      <c r="U86" s="50">
        <f aca="true" t="shared" si="30" ref="U86:U93">R86+S86+T86</f>
        <v>0</v>
      </c>
      <c r="V86" s="37"/>
    </row>
    <row r="87" spans="1:22" s="38" customFormat="1" ht="46.5" customHeight="1">
      <c r="A87" s="36" t="s">
        <v>100</v>
      </c>
      <c r="B87" s="43" t="s">
        <v>68</v>
      </c>
      <c r="C87" s="49"/>
      <c r="D87" s="49"/>
      <c r="E87" s="52"/>
      <c r="F87" s="52"/>
      <c r="G87" s="52"/>
      <c r="H87" s="50">
        <f t="shared" si="27"/>
        <v>0</v>
      </c>
      <c r="I87" s="49"/>
      <c r="J87" s="49"/>
      <c r="K87" s="49"/>
      <c r="L87" s="50">
        <f t="shared" si="28"/>
        <v>0</v>
      </c>
      <c r="M87" s="49"/>
      <c r="N87" s="49"/>
      <c r="O87" s="49"/>
      <c r="P87" s="49">
        <f>H87+L87+M87+N87+O87</f>
        <v>0</v>
      </c>
      <c r="Q87" s="50">
        <f t="shared" si="29"/>
        <v>0</v>
      </c>
      <c r="R87" s="49"/>
      <c r="S87" s="49"/>
      <c r="T87" s="49"/>
      <c r="U87" s="50">
        <f t="shared" si="30"/>
        <v>0</v>
      </c>
      <c r="V87" s="37"/>
    </row>
    <row r="88" spans="1:22" s="38" customFormat="1" ht="34.5" customHeight="1">
      <c r="A88" s="46" t="s">
        <v>77</v>
      </c>
      <c r="B88" s="43" t="s">
        <v>69</v>
      </c>
      <c r="C88" s="54">
        <v>0</v>
      </c>
      <c r="D88" s="49">
        <f aca="true" t="shared" si="31" ref="D88:D95">H88+L88+Q88+U88</f>
        <v>0</v>
      </c>
      <c r="E88" s="49"/>
      <c r="F88" s="54"/>
      <c r="G88" s="54"/>
      <c r="H88" s="50">
        <f t="shared" si="27"/>
        <v>0</v>
      </c>
      <c r="I88" s="54">
        <v>0</v>
      </c>
      <c r="J88" s="54">
        <v>0</v>
      </c>
      <c r="K88" s="54"/>
      <c r="L88" s="50">
        <f t="shared" si="28"/>
        <v>0</v>
      </c>
      <c r="M88" s="54">
        <v>0</v>
      </c>
      <c r="N88" s="54"/>
      <c r="O88" s="54">
        <v>0</v>
      </c>
      <c r="P88" s="49"/>
      <c r="Q88" s="50">
        <f t="shared" si="29"/>
        <v>0</v>
      </c>
      <c r="R88" s="49">
        <v>0</v>
      </c>
      <c r="S88" s="49">
        <v>0</v>
      </c>
      <c r="T88" s="49"/>
      <c r="U88" s="50">
        <f t="shared" si="30"/>
        <v>0</v>
      </c>
      <c r="V88" s="37"/>
    </row>
    <row r="89" spans="1:22" s="38" customFormat="1" ht="54" customHeight="1">
      <c r="A89" s="41" t="s">
        <v>101</v>
      </c>
      <c r="B89" s="44" t="s">
        <v>70</v>
      </c>
      <c r="C89" s="50">
        <f>C90+C91+C92+C93+C94+C95</f>
        <v>980317</v>
      </c>
      <c r="D89" s="50">
        <f t="shared" si="31"/>
        <v>994646</v>
      </c>
      <c r="E89" s="50">
        <f>E90+E91+E92+E93+E94+E95</f>
        <v>116432.67000000001</v>
      </c>
      <c r="F89" s="50">
        <f>F90+F91+F92+F93+F94+F95</f>
        <v>127675.15</v>
      </c>
      <c r="G89" s="50">
        <f>G90+G91+G92+G93+G94+G95</f>
        <v>72246.48000000001</v>
      </c>
      <c r="H89" s="50">
        <f t="shared" si="27"/>
        <v>316354.30000000005</v>
      </c>
      <c r="I89" s="50">
        <f>I90+I91+I92+I93+I94+I95</f>
        <v>106178.99999999999</v>
      </c>
      <c r="J89" s="50">
        <f>J90+J91+J92+J93+J94+J95</f>
        <v>75034.9</v>
      </c>
      <c r="K89" s="50">
        <f>K90+K91+K92+K93+K94+K95</f>
        <v>92742.6</v>
      </c>
      <c r="L89" s="50">
        <f t="shared" si="28"/>
        <v>273956.5</v>
      </c>
      <c r="M89" s="50">
        <f>M90+M91+M92+M93+M94+M95</f>
        <v>99272.6</v>
      </c>
      <c r="N89" s="50">
        <f>N90+N91+N92+N93+N94+N95</f>
        <v>48009.6</v>
      </c>
      <c r="O89" s="50">
        <f>O90+O91+O92+O93+O94+O95</f>
        <v>52309.399999999994</v>
      </c>
      <c r="P89" s="50"/>
      <c r="Q89" s="50">
        <f t="shared" si="29"/>
        <v>199591.6</v>
      </c>
      <c r="R89" s="50">
        <f>R90+R91+R92+R93+R94+R95</f>
        <v>55369.299999999996</v>
      </c>
      <c r="S89" s="50">
        <f>S90+S91+S92+S93+S94+S95</f>
        <v>70388.3</v>
      </c>
      <c r="T89" s="50">
        <f>T90+T91+T92+T93+T94+T95</f>
        <v>78986</v>
      </c>
      <c r="U89" s="50">
        <f t="shared" si="30"/>
        <v>204743.6</v>
      </c>
      <c r="V89" s="37"/>
    </row>
    <row r="90" spans="1:22" s="38" customFormat="1" ht="39" customHeight="1">
      <c r="A90" s="36" t="s">
        <v>86</v>
      </c>
      <c r="B90" s="44"/>
      <c r="C90" s="50">
        <v>195535.6</v>
      </c>
      <c r="D90" s="50">
        <f t="shared" si="31"/>
        <v>195535.6</v>
      </c>
      <c r="E90" s="50">
        <v>83607.8</v>
      </c>
      <c r="F90" s="50">
        <v>64671.6</v>
      </c>
      <c r="G90" s="50">
        <v>4352.7</v>
      </c>
      <c r="H90" s="50">
        <f t="shared" si="27"/>
        <v>152632.1</v>
      </c>
      <c r="I90" s="50">
        <v>2516.1</v>
      </c>
      <c r="J90" s="50">
        <v>2754</v>
      </c>
      <c r="K90" s="50">
        <v>2728.7</v>
      </c>
      <c r="L90" s="50">
        <f>I90+J90+K90</f>
        <v>7998.8</v>
      </c>
      <c r="M90" s="50">
        <v>22125.2</v>
      </c>
      <c r="N90" s="50">
        <v>2628.9</v>
      </c>
      <c r="O90" s="50">
        <v>2575.7</v>
      </c>
      <c r="P90" s="50"/>
      <c r="Q90" s="50">
        <f t="shared" si="29"/>
        <v>27329.800000000003</v>
      </c>
      <c r="R90" s="50">
        <v>2404.6</v>
      </c>
      <c r="S90" s="50">
        <v>2516.9</v>
      </c>
      <c r="T90" s="50">
        <v>2653.4</v>
      </c>
      <c r="U90" s="50">
        <f t="shared" si="30"/>
        <v>7574.9</v>
      </c>
      <c r="V90" s="37"/>
    </row>
    <row r="91" spans="1:22" s="38" customFormat="1" ht="36.75" customHeight="1">
      <c r="A91" s="36" t="s">
        <v>87</v>
      </c>
      <c r="B91" s="44"/>
      <c r="C91" s="50">
        <v>146884.6</v>
      </c>
      <c r="D91" s="50">
        <f t="shared" si="31"/>
        <v>160897.6</v>
      </c>
      <c r="E91" s="50">
        <v>5849.2</v>
      </c>
      <c r="F91" s="50">
        <v>6168.5</v>
      </c>
      <c r="G91" s="50">
        <v>15818.1</v>
      </c>
      <c r="H91" s="50">
        <f t="shared" si="27"/>
        <v>27835.800000000003</v>
      </c>
      <c r="I91" s="50">
        <v>43105.9</v>
      </c>
      <c r="J91" s="50">
        <v>7537</v>
      </c>
      <c r="K91" s="50">
        <v>7537</v>
      </c>
      <c r="L91" s="50">
        <f t="shared" si="28"/>
        <v>58179.9</v>
      </c>
      <c r="M91" s="50">
        <v>22366</v>
      </c>
      <c r="N91" s="50">
        <v>7537</v>
      </c>
      <c r="O91" s="50">
        <v>7537</v>
      </c>
      <c r="P91" s="50"/>
      <c r="Q91" s="50">
        <f t="shared" si="29"/>
        <v>37440</v>
      </c>
      <c r="R91" s="50">
        <v>7537</v>
      </c>
      <c r="S91" s="50">
        <v>22366</v>
      </c>
      <c r="T91" s="50">
        <v>7538.9</v>
      </c>
      <c r="U91" s="50">
        <f t="shared" si="30"/>
        <v>37441.9</v>
      </c>
      <c r="V91" s="37"/>
    </row>
    <row r="92" spans="1:22" s="38" customFormat="1" ht="39" customHeight="1">
      <c r="A92" s="36" t="s">
        <v>88</v>
      </c>
      <c r="B92" s="44"/>
      <c r="C92" s="50">
        <v>534011.1</v>
      </c>
      <c r="D92" s="50">
        <f>H92+L92+Q92+U92</f>
        <v>534011.1000000001</v>
      </c>
      <c r="E92" s="50">
        <v>20441.57</v>
      </c>
      <c r="F92" s="50">
        <v>45712.65</v>
      </c>
      <c r="G92" s="50">
        <v>44978.48</v>
      </c>
      <c r="H92" s="50">
        <f t="shared" si="27"/>
        <v>111132.70000000001</v>
      </c>
      <c r="I92" s="50">
        <v>47526.7</v>
      </c>
      <c r="J92" s="50">
        <v>56324.9</v>
      </c>
      <c r="K92" s="50">
        <v>69169.6</v>
      </c>
      <c r="L92" s="50">
        <f t="shared" si="28"/>
        <v>173021.2</v>
      </c>
      <c r="M92" s="50">
        <v>47523.4</v>
      </c>
      <c r="N92" s="50">
        <v>30831.7</v>
      </c>
      <c r="O92" s="50">
        <v>34696.7</v>
      </c>
      <c r="P92" s="50"/>
      <c r="Q92" s="50">
        <f t="shared" si="29"/>
        <v>113051.8</v>
      </c>
      <c r="R92" s="50">
        <v>37949.7</v>
      </c>
      <c r="S92" s="50">
        <v>37924.4</v>
      </c>
      <c r="T92" s="50">
        <v>60931.3</v>
      </c>
      <c r="U92" s="50">
        <f t="shared" si="30"/>
        <v>136805.40000000002</v>
      </c>
      <c r="V92" s="37"/>
    </row>
    <row r="93" spans="1:22" s="38" customFormat="1" ht="38.25" customHeight="1">
      <c r="A93" s="36" t="s">
        <v>89</v>
      </c>
      <c r="B93" s="44"/>
      <c r="C93" s="50">
        <v>102520.7</v>
      </c>
      <c r="D93" s="50">
        <f>H93+L93+Q93+U93</f>
        <v>102836.69999999998</v>
      </c>
      <c r="E93" s="50">
        <v>6501.5</v>
      </c>
      <c r="F93" s="50">
        <v>11025.5</v>
      </c>
      <c r="G93" s="50">
        <v>6995.6</v>
      </c>
      <c r="H93" s="50">
        <f t="shared" si="27"/>
        <v>24522.6</v>
      </c>
      <c r="I93" s="50">
        <v>12857.4</v>
      </c>
      <c r="J93" s="50">
        <v>8318</v>
      </c>
      <c r="K93" s="50">
        <v>13206.3</v>
      </c>
      <c r="L93" s="50">
        <f t="shared" si="28"/>
        <v>34381.7</v>
      </c>
      <c r="M93" s="50">
        <v>7157</v>
      </c>
      <c r="N93" s="50">
        <v>6911</v>
      </c>
      <c r="O93" s="50">
        <v>7246</v>
      </c>
      <c r="P93" s="50"/>
      <c r="Q93" s="50">
        <f>M93+N93+O93</f>
        <v>21314</v>
      </c>
      <c r="R93" s="50">
        <v>7377</v>
      </c>
      <c r="S93" s="50">
        <v>7480</v>
      </c>
      <c r="T93" s="50">
        <v>7761.4</v>
      </c>
      <c r="U93" s="50">
        <f t="shared" si="30"/>
        <v>22618.4</v>
      </c>
      <c r="V93" s="37"/>
    </row>
    <row r="94" spans="1:22" s="38" customFormat="1" ht="30" customHeight="1">
      <c r="A94" s="36" t="s">
        <v>107</v>
      </c>
      <c r="B94" s="44"/>
      <c r="C94" s="50">
        <v>1212</v>
      </c>
      <c r="D94" s="50">
        <f t="shared" si="31"/>
        <v>1212</v>
      </c>
      <c r="E94" s="50">
        <v>32.6</v>
      </c>
      <c r="F94" s="50">
        <v>96.9</v>
      </c>
      <c r="G94" s="50">
        <v>101.6</v>
      </c>
      <c r="H94" s="50">
        <f>E94+F94+G94</f>
        <v>231.1</v>
      </c>
      <c r="I94" s="50">
        <v>172.9</v>
      </c>
      <c r="J94" s="50">
        <v>101</v>
      </c>
      <c r="K94" s="50">
        <v>101</v>
      </c>
      <c r="L94" s="50">
        <f>I94+J94+K94</f>
        <v>374.9</v>
      </c>
      <c r="M94" s="50">
        <v>101</v>
      </c>
      <c r="N94" s="50">
        <v>101</v>
      </c>
      <c r="O94" s="50">
        <v>101</v>
      </c>
      <c r="P94" s="50"/>
      <c r="Q94" s="50">
        <f>M94+N94+O94</f>
        <v>303</v>
      </c>
      <c r="R94" s="50">
        <v>101</v>
      </c>
      <c r="S94" s="50">
        <v>101</v>
      </c>
      <c r="T94" s="50">
        <v>101</v>
      </c>
      <c r="U94" s="50">
        <f>R94+S94+T94</f>
        <v>303</v>
      </c>
      <c r="V94" s="37"/>
    </row>
    <row r="95" spans="1:22" s="38" customFormat="1" ht="27.75" customHeight="1">
      <c r="A95" s="36" t="s">
        <v>113</v>
      </c>
      <c r="B95" s="44"/>
      <c r="C95" s="50">
        <v>153</v>
      </c>
      <c r="D95" s="50">
        <f t="shared" si="31"/>
        <v>153</v>
      </c>
      <c r="E95" s="50">
        <v>0</v>
      </c>
      <c r="F95" s="50">
        <v>0</v>
      </c>
      <c r="G95" s="50">
        <v>0</v>
      </c>
      <c r="H95" s="50">
        <f>E95+F95+G95</f>
        <v>0</v>
      </c>
      <c r="I95" s="50">
        <v>0</v>
      </c>
      <c r="J95" s="50">
        <v>0</v>
      </c>
      <c r="K95" s="50">
        <v>0</v>
      </c>
      <c r="L95" s="50">
        <f>I95+J95+K95</f>
        <v>0</v>
      </c>
      <c r="M95" s="50">
        <v>0</v>
      </c>
      <c r="N95" s="50">
        <v>0</v>
      </c>
      <c r="O95" s="50">
        <v>153</v>
      </c>
      <c r="P95" s="50"/>
      <c r="Q95" s="50">
        <f>M95+N95+O95</f>
        <v>153</v>
      </c>
      <c r="R95" s="50">
        <v>0</v>
      </c>
      <c r="S95" s="50">
        <v>0</v>
      </c>
      <c r="T95" s="50">
        <v>0</v>
      </c>
      <c r="U95" s="50">
        <f>R95+S95+T95</f>
        <v>0</v>
      </c>
      <c r="V95" s="37"/>
    </row>
    <row r="96" spans="1:22" s="38" customFormat="1" ht="25.5" customHeight="1">
      <c r="A96" s="45" t="s">
        <v>53</v>
      </c>
      <c r="B96" s="44"/>
      <c r="C96" s="49"/>
      <c r="D96" s="49"/>
      <c r="E96" s="52"/>
      <c r="F96" s="52"/>
      <c r="G96" s="52"/>
      <c r="H96" s="50"/>
      <c r="I96" s="49"/>
      <c r="J96" s="49"/>
      <c r="K96" s="49"/>
      <c r="L96" s="50"/>
      <c r="M96" s="49"/>
      <c r="N96" s="49"/>
      <c r="O96" s="49"/>
      <c r="P96" s="49"/>
      <c r="Q96" s="50"/>
      <c r="R96" s="49"/>
      <c r="S96" s="49"/>
      <c r="T96" s="49"/>
      <c r="U96" s="50"/>
      <c r="V96" s="37"/>
    </row>
    <row r="97" spans="1:22" s="38" customFormat="1" ht="37.5" customHeight="1">
      <c r="A97" s="45" t="s">
        <v>102</v>
      </c>
      <c r="B97" s="43" t="s">
        <v>71</v>
      </c>
      <c r="C97" s="49"/>
      <c r="D97" s="49">
        <f>H97+L97+Q97+U97</f>
        <v>0</v>
      </c>
      <c r="E97" s="52"/>
      <c r="F97" s="52"/>
      <c r="G97" s="52"/>
      <c r="H97" s="50">
        <f>E97+F97+G97</f>
        <v>0</v>
      </c>
      <c r="I97" s="49"/>
      <c r="J97" s="49"/>
      <c r="K97" s="49"/>
      <c r="L97" s="50">
        <f>I97+J97+K97</f>
        <v>0</v>
      </c>
      <c r="M97" s="49"/>
      <c r="N97" s="49"/>
      <c r="O97" s="49"/>
      <c r="P97" s="49"/>
      <c r="Q97" s="50">
        <f>M97+N97+O97</f>
        <v>0</v>
      </c>
      <c r="R97" s="49"/>
      <c r="S97" s="49"/>
      <c r="T97" s="49"/>
      <c r="U97" s="50">
        <f>R97+S97+T97</f>
        <v>0</v>
      </c>
      <c r="V97" s="37"/>
    </row>
    <row r="98" spans="1:22" s="38" customFormat="1" ht="26.25" customHeight="1">
      <c r="A98" s="36" t="s">
        <v>75</v>
      </c>
      <c r="B98" s="43" t="s">
        <v>72</v>
      </c>
      <c r="C98" s="49"/>
      <c r="D98" s="49">
        <f>H98+L98+Q98+U98</f>
        <v>0</v>
      </c>
      <c r="E98" s="49"/>
      <c r="F98" s="49"/>
      <c r="G98" s="49"/>
      <c r="H98" s="50">
        <f>E98+F98+G98</f>
        <v>0</v>
      </c>
      <c r="I98" s="49"/>
      <c r="J98" s="49"/>
      <c r="K98" s="49"/>
      <c r="L98" s="50">
        <f>I98+J98+K98</f>
        <v>0</v>
      </c>
      <c r="M98" s="49"/>
      <c r="N98" s="49"/>
      <c r="O98" s="49"/>
      <c r="P98" s="49">
        <f>H98+L98+M98+N98+O98</f>
        <v>0</v>
      </c>
      <c r="Q98" s="50">
        <f>M98+N98+O98</f>
        <v>0</v>
      </c>
      <c r="R98" s="49"/>
      <c r="S98" s="49"/>
      <c r="T98" s="49"/>
      <c r="U98" s="50">
        <f>R98+S98+T98</f>
        <v>0</v>
      </c>
      <c r="V98" s="37"/>
    </row>
    <row r="99" spans="1:22" s="38" customFormat="1" ht="69.75" customHeight="1">
      <c r="A99" s="47" t="s">
        <v>103</v>
      </c>
      <c r="B99" s="44" t="s">
        <v>73</v>
      </c>
      <c r="C99" s="50">
        <f>C70+(C77+C89)</f>
        <v>0</v>
      </c>
      <c r="D99" s="50">
        <f>D70+(D77+D89)</f>
        <v>0</v>
      </c>
      <c r="E99" s="50">
        <f aca="true" t="shared" si="32" ref="E99:O99">E70+E77+E89</f>
        <v>0</v>
      </c>
      <c r="F99" s="50">
        <f t="shared" si="32"/>
        <v>0</v>
      </c>
      <c r="G99" s="50">
        <f t="shared" si="32"/>
        <v>0</v>
      </c>
      <c r="H99" s="50">
        <f>E99+F99+G99</f>
        <v>0</v>
      </c>
      <c r="I99" s="50">
        <f>I70+(I77+I89)</f>
        <v>0</v>
      </c>
      <c r="J99" s="50">
        <f t="shared" si="32"/>
        <v>0</v>
      </c>
      <c r="K99" s="50">
        <f t="shared" si="32"/>
        <v>0</v>
      </c>
      <c r="L99" s="50">
        <f>I99++J99+K99</f>
        <v>0</v>
      </c>
      <c r="M99" s="50">
        <f>M70+M77+M89</f>
        <v>0</v>
      </c>
      <c r="N99" s="50">
        <f t="shared" si="32"/>
        <v>0</v>
      </c>
      <c r="O99" s="50">
        <f t="shared" si="32"/>
        <v>0</v>
      </c>
      <c r="P99" s="50">
        <f>P70+P77-P89</f>
        <v>714996.24</v>
      </c>
      <c r="Q99" s="50">
        <f>M99+N99+O99</f>
        <v>0</v>
      </c>
      <c r="R99" s="50">
        <f>R70+R77+R89</f>
        <v>0</v>
      </c>
      <c r="S99" s="50">
        <f>S70+S77+S89</f>
        <v>0</v>
      </c>
      <c r="T99" s="50">
        <f>T70+T77+T89</f>
        <v>0</v>
      </c>
      <c r="U99" s="50">
        <f>R99+S99+T99</f>
        <v>0</v>
      </c>
      <c r="V99" s="37"/>
    </row>
    <row r="100" spans="1:22" s="38" customFormat="1" ht="70.5" customHeight="1">
      <c r="A100" s="42" t="s">
        <v>104</v>
      </c>
      <c r="B100" s="44" t="s">
        <v>74</v>
      </c>
      <c r="C100" s="54">
        <v>93678.2</v>
      </c>
      <c r="D100" s="49">
        <v>101885.4</v>
      </c>
      <c r="E100" s="49">
        <v>101885.4</v>
      </c>
      <c r="F100" s="49">
        <f>E101</f>
        <v>87470.96999999997</v>
      </c>
      <c r="G100" s="49">
        <f>F101</f>
        <v>67246.71999999997</v>
      </c>
      <c r="H100" s="50">
        <f>E100</f>
        <v>101885.4</v>
      </c>
      <c r="I100" s="49">
        <f>H101</f>
        <v>66557.33999999998</v>
      </c>
      <c r="J100" s="49">
        <f>I101</f>
        <v>40503.739999999976</v>
      </c>
      <c r="K100" s="49">
        <f>J101</f>
        <v>31042.139999999985</v>
      </c>
      <c r="L100" s="50">
        <f>I100</f>
        <v>66557.33999999998</v>
      </c>
      <c r="M100" s="49">
        <f>L101</f>
        <v>35262.93999999999</v>
      </c>
      <c r="N100" s="49">
        <f>M101</f>
        <v>15239.940000000002</v>
      </c>
      <c r="O100" s="49">
        <f>N101</f>
        <v>19533.039999999994</v>
      </c>
      <c r="P100" s="49"/>
      <c r="Q100" s="50">
        <f>M100</f>
        <v>35262.93999999999</v>
      </c>
      <c r="R100" s="49">
        <f>Q101</f>
        <v>26979.239999999998</v>
      </c>
      <c r="S100" s="49">
        <f>R101</f>
        <v>48337.94000000001</v>
      </c>
      <c r="T100" s="49">
        <f>S101</f>
        <v>36010.840000000004</v>
      </c>
      <c r="U100" s="50">
        <f>R100</f>
        <v>26979.239999999998</v>
      </c>
      <c r="V100" s="37"/>
    </row>
    <row r="101" spans="1:22" s="38" customFormat="1" ht="69.75" customHeight="1">
      <c r="A101" s="42" t="s">
        <v>105</v>
      </c>
      <c r="B101" s="44" t="s">
        <v>76</v>
      </c>
      <c r="C101" s="54">
        <f>C21-C37+(-C77)-C89+C100+C71</f>
        <v>0</v>
      </c>
      <c r="D101" s="49">
        <f>D21-D37+(-D77)-D89+D100+D71</f>
        <v>8207.20000000004</v>
      </c>
      <c r="E101" s="49">
        <f>E21-E37+(-E77)-E89+E100+E71</f>
        <v>87470.96999999997</v>
      </c>
      <c r="F101" s="49">
        <f>F21-F37+(-F77)-F89+F100+F71</f>
        <v>67246.71999999997</v>
      </c>
      <c r="G101" s="49">
        <f>G21-G37+(-G77)-G89+G100+G71</f>
        <v>66557.33999999998</v>
      </c>
      <c r="H101" s="50">
        <f>G101</f>
        <v>66557.33999999998</v>
      </c>
      <c r="I101" s="49">
        <f>I21-I37+(-I77)-I89+I100+I71+I88</f>
        <v>40503.739999999976</v>
      </c>
      <c r="J101" s="49">
        <f>J21-J37+(-J77)-J89+J100+J71+J88</f>
        <v>31042.139999999985</v>
      </c>
      <c r="K101" s="49">
        <f>K21-K37+(-K77)-K89+K100+K71</f>
        <v>35262.93999999999</v>
      </c>
      <c r="L101" s="50">
        <f>K101</f>
        <v>35262.93999999999</v>
      </c>
      <c r="M101" s="49">
        <f>M21-M37+(-M77)-M89+M100+M71+M88</f>
        <v>15239.940000000002</v>
      </c>
      <c r="N101" s="49">
        <f>N21-N37+(-N77)-N89+N100+N71</f>
        <v>19533.039999999994</v>
      </c>
      <c r="O101" s="49">
        <f>O21-O37+(-O77)-O89+O100+O71+O88</f>
        <v>26979.239999999998</v>
      </c>
      <c r="P101" s="49"/>
      <c r="Q101" s="50">
        <f>O101</f>
        <v>26979.239999999998</v>
      </c>
      <c r="R101" s="49">
        <f>R21-R37+(-R77)-R89+R100+R71</f>
        <v>48337.94000000001</v>
      </c>
      <c r="S101" s="49">
        <f>S21-S37+(-S77)-S89+S100+S71</f>
        <v>36010.840000000004</v>
      </c>
      <c r="T101" s="49">
        <f>T21-T37+(-T77)-T89+T100+T71</f>
        <v>8207.200000000004</v>
      </c>
      <c r="U101" s="50">
        <f>T101</f>
        <v>8207.200000000004</v>
      </c>
      <c r="V101" s="37"/>
    </row>
    <row r="102" spans="1:22" s="38" customFormat="1" ht="110.25" customHeight="1">
      <c r="A102" s="42" t="s">
        <v>106</v>
      </c>
      <c r="B102" s="44" t="s">
        <v>78</v>
      </c>
      <c r="C102" s="54">
        <f>C100-C101</f>
        <v>93678.2</v>
      </c>
      <c r="D102" s="49">
        <f>D70</f>
        <v>-93678.19999999995</v>
      </c>
      <c r="E102" s="49">
        <f aca="true" t="shared" si="33" ref="E102:Q102">E100-E101</f>
        <v>14414.430000000022</v>
      </c>
      <c r="F102" s="49">
        <f t="shared" si="33"/>
        <v>20224.25</v>
      </c>
      <c r="G102" s="49">
        <f t="shared" si="33"/>
        <v>689.3799999999901</v>
      </c>
      <c r="H102" s="50">
        <f t="shared" si="33"/>
        <v>35328.06000000001</v>
      </c>
      <c r="I102" s="49">
        <f t="shared" si="33"/>
        <v>26053.600000000006</v>
      </c>
      <c r="J102" s="49">
        <f t="shared" si="33"/>
        <v>9461.599999999991</v>
      </c>
      <c r="K102" s="49">
        <f t="shared" si="33"/>
        <v>-4220.800000000003</v>
      </c>
      <c r="L102" s="50">
        <f t="shared" si="33"/>
        <v>31294.399999999994</v>
      </c>
      <c r="M102" s="49">
        <f t="shared" si="33"/>
        <v>20022.999999999985</v>
      </c>
      <c r="N102" s="49">
        <f t="shared" si="33"/>
        <v>-4293.099999999991</v>
      </c>
      <c r="O102" s="49">
        <f t="shared" si="33"/>
        <v>-7446.200000000004</v>
      </c>
      <c r="P102" s="49">
        <f t="shared" si="33"/>
        <v>0</v>
      </c>
      <c r="Q102" s="50">
        <f t="shared" si="33"/>
        <v>8283.69999999999</v>
      </c>
      <c r="R102" s="49">
        <f>R100-R101</f>
        <v>-21358.70000000001</v>
      </c>
      <c r="S102" s="49">
        <f>S100-S101</f>
        <v>12327.100000000006</v>
      </c>
      <c r="T102" s="49">
        <f>T100-T101</f>
        <v>27803.64</v>
      </c>
      <c r="U102" s="50">
        <f>U100-U101</f>
        <v>18772.039999999994</v>
      </c>
      <c r="V102" s="37"/>
    </row>
    <row r="103" spans="1:22" s="38" customFormat="1" ht="61.5" customHeight="1">
      <c r="A103" s="48" t="s">
        <v>91</v>
      </c>
      <c r="B103" s="44" t="s">
        <v>79</v>
      </c>
      <c r="C103" s="55"/>
      <c r="D103" s="49">
        <f>H103+L103+Q103+U103</f>
        <v>0</v>
      </c>
      <c r="E103" s="55"/>
      <c r="F103" s="55"/>
      <c r="G103" s="55"/>
      <c r="H103" s="50"/>
      <c r="I103" s="55"/>
      <c r="J103" s="55"/>
      <c r="K103" s="55"/>
      <c r="L103" s="50">
        <f>I103+J103+K103</f>
        <v>0</v>
      </c>
      <c r="M103" s="55"/>
      <c r="N103" s="55"/>
      <c r="O103" s="55"/>
      <c r="P103" s="50"/>
      <c r="Q103" s="50">
        <f>M103+N103+O103</f>
        <v>0</v>
      </c>
      <c r="R103" s="55"/>
      <c r="S103" s="55"/>
      <c r="T103" s="55"/>
      <c r="U103" s="50">
        <f>R103+S103+T103</f>
        <v>0</v>
      </c>
      <c r="V103" s="37"/>
    </row>
    <row r="104" spans="1:22" ht="51" customHeight="1">
      <c r="A104" s="3"/>
      <c r="B104" s="3"/>
      <c r="C104" s="3"/>
      <c r="D104" s="57" t="s">
        <v>108</v>
      </c>
      <c r="E104" s="57"/>
      <c r="F104" s="57"/>
      <c r="G104" s="57"/>
      <c r="H104" s="58"/>
      <c r="I104" s="26"/>
      <c r="J104" s="34"/>
      <c r="K104" s="35"/>
      <c r="L104" s="63" t="s">
        <v>109</v>
      </c>
      <c r="M104" s="64"/>
      <c r="N104" s="64"/>
      <c r="O104" s="3"/>
      <c r="P104" s="3"/>
      <c r="Q104" s="3"/>
      <c r="R104" s="3"/>
      <c r="S104" s="3"/>
      <c r="T104" s="3"/>
      <c r="U104" s="3"/>
      <c r="V104" s="1"/>
    </row>
    <row r="105" spans="1:22" ht="18" customHeight="1">
      <c r="A105" s="3"/>
      <c r="B105" s="3"/>
      <c r="C105" s="3"/>
      <c r="D105" s="28"/>
      <c r="E105" s="28"/>
      <c r="F105" s="28"/>
      <c r="G105" s="28"/>
      <c r="H105" s="28"/>
      <c r="I105" s="28"/>
      <c r="J105" s="28"/>
      <c r="K105" s="28"/>
      <c r="L105" s="10"/>
      <c r="M105" s="10"/>
      <c r="N105" s="10"/>
      <c r="O105" s="3"/>
      <c r="P105" s="3"/>
      <c r="Q105" s="3"/>
      <c r="R105" s="3"/>
      <c r="S105" s="3"/>
      <c r="T105" s="3"/>
      <c r="U105" s="3"/>
      <c r="V105" s="1"/>
    </row>
    <row r="106" spans="1:22" ht="12.75" customHeight="1" hidden="1">
      <c r="A106" s="1"/>
      <c r="B106" s="1"/>
      <c r="C106" s="1"/>
      <c r="D106" s="29" t="s">
        <v>44</v>
      </c>
      <c r="E106" s="26"/>
      <c r="F106" s="26"/>
      <c r="G106" s="26"/>
      <c r="H106" s="30"/>
      <c r="I106" s="30"/>
      <c r="J106" s="27" t="s">
        <v>49</v>
      </c>
      <c r="K106" s="31"/>
      <c r="L106" s="3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ht="52.5" customHeight="1" hidden="1">
      <c r="A107" s="1"/>
      <c r="B107" s="1"/>
      <c r="C107" s="1"/>
      <c r="D107" s="65"/>
      <c r="E107" s="66"/>
      <c r="F107" s="66"/>
      <c r="G107" s="66"/>
      <c r="H107" s="66"/>
      <c r="I107" s="66"/>
      <c r="J107" s="66"/>
      <c r="K107" s="66"/>
      <c r="L107" s="66"/>
      <c r="M107" s="1"/>
      <c r="N107" s="1"/>
      <c r="O107" s="5"/>
      <c r="P107" s="1"/>
      <c r="Q107" s="1"/>
      <c r="R107" s="1"/>
      <c r="S107" s="1"/>
      <c r="T107" s="1"/>
      <c r="U107" s="1"/>
      <c r="V107" s="1"/>
    </row>
    <row r="108" spans="3:14" ht="24.75" customHeight="1">
      <c r="C108" s="4"/>
      <c r="D108" s="67" t="s">
        <v>110</v>
      </c>
      <c r="E108" s="67"/>
      <c r="F108" s="67"/>
      <c r="G108" s="67"/>
      <c r="H108" s="67"/>
      <c r="I108" s="33"/>
      <c r="J108" s="32"/>
      <c r="K108" s="32"/>
      <c r="L108" s="67" t="s">
        <v>111</v>
      </c>
      <c r="M108" s="68"/>
      <c r="N108" s="68"/>
    </row>
    <row r="109" ht="12.75" hidden="1">
      <c r="C109" s="4" t="e">
        <f>C30-#REF!</f>
        <v>#REF!</v>
      </c>
    </row>
    <row r="110" ht="12.75" hidden="1">
      <c r="C110" s="4">
        <f>C23+C87</f>
        <v>226532</v>
      </c>
    </row>
    <row r="111" ht="12.75" hidden="1">
      <c r="C111" s="4" t="e">
        <f>C110-#REF!</f>
        <v>#REF!</v>
      </c>
    </row>
    <row r="113" ht="12.75">
      <c r="A113" s="25" t="s">
        <v>94</v>
      </c>
    </row>
    <row r="114" ht="12.75">
      <c r="A114" s="25" t="s">
        <v>95</v>
      </c>
    </row>
  </sheetData>
  <sheetProtection/>
  <mergeCells count="20">
    <mergeCell ref="A15:A17"/>
    <mergeCell ref="B15:B17"/>
    <mergeCell ref="C15:C17"/>
    <mergeCell ref="D15:D17"/>
    <mergeCell ref="Q15:Q17"/>
    <mergeCell ref="R15:T16"/>
    <mergeCell ref="N3:O3"/>
    <mergeCell ref="N4:R4"/>
    <mergeCell ref="N5:R9"/>
    <mergeCell ref="L104:N104"/>
    <mergeCell ref="D107:L107"/>
    <mergeCell ref="D108:H108"/>
    <mergeCell ref="L108:N108"/>
    <mergeCell ref="U15:U17"/>
    <mergeCell ref="E15:G16"/>
    <mergeCell ref="H15:H17"/>
    <mergeCell ref="I15:K16"/>
    <mergeCell ref="L15:L17"/>
    <mergeCell ref="D104:H104"/>
    <mergeCell ref="M15:O16"/>
  </mergeCells>
  <printOptions/>
  <pageMargins left="0.1968503937007874" right="0.2362204724409449" top="0.1968503937007874" bottom="0.1968503937007874" header="0.15748031496062992" footer="0.1574803149606299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Бюджетный отдел - 02</cp:lastModifiedBy>
  <cp:lastPrinted>2019-04-04T13:37:05Z</cp:lastPrinted>
  <dcterms:created xsi:type="dcterms:W3CDTF">2011-02-18T08:58:48Z</dcterms:created>
  <dcterms:modified xsi:type="dcterms:W3CDTF">2019-04-04T13:41:01Z</dcterms:modified>
  <cp:category/>
  <cp:version/>
  <cp:contentType/>
  <cp:contentStatus/>
</cp:coreProperties>
</file>