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исполн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'исполн'!$6:$6</definedName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<sst xmlns="http://schemas.openxmlformats.org/spreadsheetml/2006/main" count="1352" uniqueCount="579">
  <si>
    <t>Сведения</t>
  </si>
  <si>
    <t xml:space="preserve"> Наименование показателя</t>
  </si>
  <si>
    <t>Код листа</t>
  </si>
  <si>
    <t>Код по БК</t>
  </si>
  <si>
    <t>Бюджет муниципального образования Юрьев-Польский район</t>
  </si>
  <si>
    <t>Утвержденные бюджетные назначения</t>
  </si>
  <si>
    <t>Исполнено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</si>
  <si>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</si>
  <si>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</si>
  <si>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</si>
  <si>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Отклонение (+,-)</t>
  </si>
  <si>
    <t>% выполнения</t>
  </si>
  <si>
    <t>2</t>
  </si>
  <si>
    <t>Доходы бюджета - ИТОГО</t>
  </si>
  <si>
    <t>1</t>
  </si>
  <si>
    <t>000 8 50 00000 00 0000 000</t>
  </si>
  <si>
    <t xml:space="preserve"> НАЛОГОВЫЕ И НЕНАЛОГОВЫЕ ДОХОДЫ</t>
  </si>
  <si>
    <t>10</t>
  </si>
  <si>
    <t>000 1 00 00000 00 0000 000</t>
  </si>
  <si>
    <t>НАЛОГИ НА ПРИБЫЛЬ, ДОХОДЫ</t>
  </si>
  <si>
    <t>20</t>
  </si>
  <si>
    <t>000 1 01 00000 00 0000 000</t>
  </si>
  <si>
    <t>НАЛОГИ НА СОВОКУПНЫЙ ДОХОД</t>
  </si>
  <si>
    <t>820</t>
  </si>
  <si>
    <t>000 1 05 00000 00 0000 000</t>
  </si>
  <si>
    <t>Налог на имущество физических лиц</t>
  </si>
  <si>
    <t>910</t>
  </si>
  <si>
    <t>000 1 06 01000 00 0000 110</t>
  </si>
  <si>
    <t>Транспортный налог</t>
  </si>
  <si>
    <t>990</t>
  </si>
  <si>
    <t>000 1 06 04000 02 0000 110</t>
  </si>
  <si>
    <t>Земельный налог</t>
  </si>
  <si>
    <t>1030</t>
  </si>
  <si>
    <t>000 1 06 06000 00 0000 110</t>
  </si>
  <si>
    <t>ГОСУДАРСТВЕННАЯ ПОШЛИНА</t>
  </si>
  <si>
    <t>1340</t>
  </si>
  <si>
    <t>000 1 08 00000 00 0000 000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</si>
  <si>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</si>
  <si>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1750</t>
  </si>
  <si>
    <t>000 1 09 01030 05 0000 110</t>
  </si>
  <si>
    <t>Земельный налог (по обязательствам, возникшим до 1 января 2006 года), мобилизуемый на межселенных территориях</t>
  </si>
  <si>
    <t>2210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</si>
  <si>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</si>
  <si>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</si>
  <si>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2220</t>
  </si>
  <si>
    <t>Налог с продаж</t>
  </si>
  <si>
    <t>2300</t>
  </si>
  <si>
    <t>000 1 09 06010 02 0000 110</t>
  </si>
  <si>
    <t>Прочие местные налоги и сборы</t>
  </si>
  <si>
    <t>2490</t>
  </si>
  <si>
    <t>000 1 09 07000 00 0000 110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</si>
  <si>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</si>
  <si>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</si>
  <si>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</si>
  <si>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Плата за негативное воздействие на окружающую среду</t>
  </si>
  <si>
    <t>4060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</si>
  <si>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</si>
  <si>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</si>
  <si>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</si>
  <si>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</si>
  <si>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</si>
  <si>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</si>
  <si>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</si>
  <si>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5360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</si>
  <si>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</si>
  <si>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</si>
  <si>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6050</t>
  </si>
  <si>
    <t>Доходы от продажи земельных участков,  находящихся в собственности муниципальных районов (за исключением земельных участков муниципальных автономных учреждений)</t>
  </si>
  <si>
    <t>000 114 06025 05 0000 430</t>
  </si>
  <si>
    <t>Доходы от продажи земельных участков,  находящихся в собственности поселений (за исключением земельных участков муниципальных автономных учреждений)</t>
  </si>
  <si>
    <t>АДМИНИСТРАТИВНЫЕ ПЛАТЕЖИ И СБОРЫ</t>
  </si>
  <si>
    <t>6130</t>
  </si>
  <si>
    <t>000 1 15 00000 00 0000 000</t>
  </si>
  <si>
    <t>ШТРАФЫ, САНКЦИИ, ВОЗМЕЩЕНИЕ УЩЕРБА</t>
  </si>
  <si>
    <t>6230</t>
  </si>
  <si>
    <t>000 1 16 00000 00 0000 000</t>
  </si>
  <si>
    <t>ПРОЧИЕ НЕНАЛОГОВЫЕ ДОХОДЫ</t>
  </si>
  <si>
    <t>7350</t>
  </si>
  <si>
    <t>000 1 17 00000 00 0000 000</t>
  </si>
  <si>
    <t>ДОХОДЫ БЮДЖЕТОВ БЮДЖЕТНОЙ СИСТЕМЫ РОССИЙСКОЙ ФЕДЕРАЦИИ ОТ ВОЗВРАТА ОСТАТКОВ СУБСИДИЙ, СУБВЕНЦИЙ И ИНЫХ ТРАНСФЕРТОВ, ИМЕЮЩИХ ЦЕЛЕВОЕ НАЗНАЧЕНИЕ, ПРОШЛЫХ ЛЕТ</t>
  </si>
  <si>
    <t>8020</t>
  </si>
  <si>
    <t>000 1 18 00000 00 0000 000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</si>
  <si>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</si>
  <si>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</si>
  <si>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10640</t>
  </si>
  <si>
    <t>10830</t>
  </si>
  <si>
    <t>Расходы бюджета - ИТОГО</t>
  </si>
  <si>
    <t>000 9600 0000000 000 000</t>
  </si>
  <si>
    <t>Общегосударственные вопросы</t>
  </si>
  <si>
    <t>190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</si>
  <si>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</si>
  <si>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</si>
  <si>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570</t>
  </si>
  <si>
    <t>000 0102 0000000 000 000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</si>
  <si>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</si>
  <si>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950</t>
  </si>
  <si>
    <t>000 0104 0000000 000 000</t>
  </si>
  <si>
    <t>Судебная система</t>
  </si>
  <si>
    <t>1140</t>
  </si>
  <si>
    <t>000 0105 0000000 000 000</t>
  </si>
  <si>
    <t>Обеспечение деятельности финансовых, налоговых и таможенных органов и органов надзора</t>
  </si>
  <si>
    <t>1330</t>
  </si>
  <si>
    <t>000 0106 0000000 000 000</t>
  </si>
  <si>
    <t>Обеспечение проведения выборов и референдумов</t>
  </si>
  <si>
    <t>2280</t>
  </si>
  <si>
    <t>000 0107000000 000 000</t>
  </si>
  <si>
    <t>000 0111 0000000 000 000</t>
  </si>
  <si>
    <t>Резервные фонды</t>
  </si>
  <si>
    <t>2470</t>
  </si>
  <si>
    <t>000 0112 0000000 000 000</t>
  </si>
  <si>
    <t>Другие общегосударственные вопросы</t>
  </si>
  <si>
    <t>2850</t>
  </si>
  <si>
    <t>000 0114 0000000 000 000</t>
  </si>
  <si>
    <t>Национальная оборона</t>
  </si>
  <si>
    <t>3230</t>
  </si>
  <si>
    <t>000 0200 0000000 000 000</t>
  </si>
  <si>
    <t>Мобилизационная и вневойсковая подготовка</t>
  </si>
  <si>
    <t>3800</t>
  </si>
  <si>
    <t>000 0203 0000000 000 000</t>
  </si>
  <si>
    <t>Мобилизационная подготовка экономики</t>
  </si>
  <si>
    <t>3990</t>
  </si>
  <si>
    <t>000 0204 0000000 000 000</t>
  </si>
  <si>
    <t>Национальная безопасность и правоохранительная деятельность</t>
  </si>
  <si>
    <t>5130</t>
  </si>
  <si>
    <t>000 0300 0000000 000 000</t>
  </si>
  <si>
    <t>Органы внутренних дел</t>
  </si>
  <si>
    <t>5510</t>
  </si>
  <si>
    <t>000 0302 0000000 000 000</t>
  </si>
  <si>
    <t>Предупреждение и ликвидация последствий чрезвычайных ситуаций и стихийных бедствий, гражданская оборона</t>
  </si>
  <si>
    <t>6840</t>
  </si>
  <si>
    <t>000 0309 0000000 000 000</t>
  </si>
  <si>
    <t>Обеспечение пожарной безопасности</t>
  </si>
  <si>
    <t>7030</t>
  </si>
  <si>
    <t>000 0310 0000000 000 000</t>
  </si>
  <si>
    <t>Национальная экономика</t>
  </si>
  <si>
    <t>7980</t>
  </si>
  <si>
    <t>000 0400 0000000 000 000</t>
  </si>
  <si>
    <t>Сельское хозяйство и рыболовство</t>
  </si>
  <si>
    <t>8930</t>
  </si>
  <si>
    <t>000 0405 0000000 000 000</t>
  </si>
  <si>
    <t>Транспорт</t>
  </si>
  <si>
    <t>9500</t>
  </si>
  <si>
    <t>000 0408 0000000 000 000</t>
  </si>
  <si>
    <t>Дорожное хозяйство</t>
  </si>
  <si>
    <t>9690</t>
  </si>
  <si>
    <t>000 0409 0000000 000 000</t>
  </si>
  <si>
    <t>Другие вопросы в области национальной экономики</t>
  </si>
  <si>
    <t>10260</t>
  </si>
  <si>
    <t>000 0412 0000000 000 000</t>
  </si>
  <si>
    <t>Жилищно-коммунальное хозяйство</t>
  </si>
  <si>
    <t>10450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</si>
  <si>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</si>
  <si>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</si>
  <si>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</si>
  <si>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</si>
  <si>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</si>
  <si>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</si>
  <si>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11020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</si>
  <si>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</si>
  <si>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</si>
  <si>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</si>
  <si>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</si>
  <si>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11590</t>
  </si>
  <si>
    <t>000 0600 0000000 000 000</t>
  </si>
  <si>
    <t>Экологический контроль</t>
  </si>
  <si>
    <t>11780</t>
  </si>
  <si>
    <t>000 0601 0000000 000 000</t>
  </si>
  <si>
    <t>Сбор, удаление отходов и очистка сточных вод</t>
  </si>
  <si>
    <t>11970</t>
  </si>
  <si>
    <t>000 0602 0000000 000 000</t>
  </si>
  <si>
    <t>Другие вопросы в области охраны окружающей среды</t>
  </si>
  <si>
    <t>12540</t>
  </si>
  <si>
    <t>000 0605 0000000 000 000</t>
  </si>
  <si>
    <t>Образование</t>
  </si>
  <si>
    <t>12730</t>
  </si>
  <si>
    <t>000 0700 0000000 000 000</t>
  </si>
  <si>
    <t>Дошкольное образование</t>
  </si>
  <si>
    <t>12920</t>
  </si>
  <si>
    <t>000 0701 0000000 000 000</t>
  </si>
  <si>
    <t>Общее образование</t>
  </si>
  <si>
    <t>13110</t>
  </si>
  <si>
    <t>000 0702 0000000 000 000</t>
  </si>
  <si>
    <t>Молодежная политика и оздоровление детей</t>
  </si>
  <si>
    <t>14060</t>
  </si>
  <si>
    <t>000 0707 0000000 000 000</t>
  </si>
  <si>
    <t>Другие вопросы в области образования</t>
  </si>
  <si>
    <t>14440</t>
  </si>
  <si>
    <t>000 0709 0000000 000 000</t>
  </si>
  <si>
    <t>14630</t>
  </si>
  <si>
    <t>000 0800 0000000 000 000</t>
  </si>
  <si>
    <t>Культура</t>
  </si>
  <si>
    <t>14820</t>
  </si>
  <si>
    <t>000 0801 0000000 000 000</t>
  </si>
  <si>
    <t>Периодическая печать и издательства</t>
  </si>
  <si>
    <t>15390</t>
  </si>
  <si>
    <t>000 0804 0000000 000 000</t>
  </si>
  <si>
    <t>15960</t>
  </si>
  <si>
    <t>000 0900 0000000 000 000</t>
  </si>
  <si>
    <t>Стационарная медицинская помощь</t>
  </si>
  <si>
    <t>16150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</si>
  <si>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</si>
  <si>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</si>
  <si>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</si>
  <si>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</si>
  <si>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</si>
  <si>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</si>
  <si>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</si>
  <si>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>Физическая культура и спорт</t>
  </si>
  <si>
    <t>17860</t>
  </si>
  <si>
    <t>Социальная политика</t>
  </si>
  <si>
    <t>18050</t>
  </si>
  <si>
    <t>000 1000 0000000 000 000</t>
  </si>
  <si>
    <t>Пенсионное обеспечение</t>
  </si>
  <si>
    <t>18240</t>
  </si>
  <si>
    <t>000 1001 0000000 000 000</t>
  </si>
  <si>
    <t>Социальное обеспечение населения</t>
  </si>
  <si>
    <t>18620</t>
  </si>
  <si>
    <t>000 1003 0000000 000 000</t>
  </si>
  <si>
    <t>Охрана семьи и детства</t>
  </si>
  <si>
    <t>18810</t>
  </si>
  <si>
    <t>000 1004 0000000 000 000</t>
  </si>
  <si>
    <t>Другие вопросы в области социальной политики</t>
  </si>
  <si>
    <t>19190</t>
  </si>
  <si>
    <t>000 1006 0000000 000 000</t>
  </si>
  <si>
    <t>19380</t>
  </si>
  <si>
    <t>000 1100 0000000 000 000</t>
  </si>
  <si>
    <t>Результат исполнения бюджета (дефицит "--", профицит "+")</t>
  </si>
  <si>
    <t>20600</t>
  </si>
  <si>
    <t>000 7900 0000000 000 000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</si>
  <si>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</si>
  <si>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</si>
  <si>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ДЕФИЦИТОВ  БЮДЖЕТОВ</t>
  </si>
  <si>
    <t>180</t>
  </si>
  <si>
    <t>2840</t>
  </si>
  <si>
    <t>000 01 05 00 00 00 0000 000</t>
  </si>
  <si>
    <t>000 1105 0000000 000 000</t>
  </si>
  <si>
    <t>000 0107 0000000 000 000</t>
  </si>
  <si>
    <t>000 0113 0000000 000 000</t>
  </si>
  <si>
    <t>Другие вопросы в области здравоохранения</t>
  </si>
  <si>
    <t>000 0909 0000000 000 000</t>
  </si>
  <si>
    <t>Массовый спорт</t>
  </si>
  <si>
    <t>000 1102 0000000 000 000</t>
  </si>
  <si>
    <t>Средства массовой информации</t>
  </si>
  <si>
    <t>000 1200 0000000 000 000</t>
  </si>
  <si>
    <t>000 1202 0000000 000 000</t>
  </si>
  <si>
    <t>000 1300 0000000 000 000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</si>
  <si>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</si>
  <si>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</si>
  <si>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000 1301 0000000 000 000</t>
  </si>
  <si>
    <t>Дотации на выравнивание бюджетной обеспеченности субъектов РФ и муниципальных образований</t>
  </si>
  <si>
    <t>000 1401 0000000 000 000</t>
  </si>
  <si>
    <t>Доходы бюджетов поселений от возврата субсидий,субвенций и иных межбюджетных трансфертов,имеющих целевое назначение,прошлых лет из бюджета муниципальных районов</t>
  </si>
  <si>
    <t>000 2 18 05030 10 0000 151</t>
  </si>
  <si>
    <t>Здравоохранение</t>
  </si>
  <si>
    <t>Другие вопросы в области физической культуры и  спорта</t>
  </si>
  <si>
    <t>Другие вопросы в области культуры,кинематорграфии</t>
  </si>
  <si>
    <t>(тыс.руб.)</t>
  </si>
  <si>
    <t>Исп.В.В.Дмитриева</t>
  </si>
  <si>
    <t>2-25-07</t>
  </si>
  <si>
    <t>000 1 14 06013 10 0000 430</t>
  </si>
  <si>
    <t>000 1101 000000 000 000</t>
  </si>
  <si>
    <t>000 1 09 04053 10 0000 110</t>
  </si>
  <si>
    <t>000 1 14 02050 05 0000 410</t>
  </si>
  <si>
    <t>000 1 14 02050 10 0000 410</t>
  </si>
  <si>
    <t>000 0406 0000000 000 000</t>
  </si>
  <si>
    <t>Водные ресурсы</t>
  </si>
  <si>
    <t>Прочие межбюджетные трансферты общего характера</t>
  </si>
  <si>
    <t>000 1403 0000000 000 000</t>
  </si>
  <si>
    <t>Культура, кинематография</t>
  </si>
  <si>
    <t>Налоги на товары(работы,услуги), реализуемые на территории российской федерации</t>
  </si>
  <si>
    <t xml:space="preserve">000 1 03 00000 00 0000 000 </t>
  </si>
  <si>
    <t xml:space="preserve"> </t>
  </si>
  <si>
    <t>Физическая культура</t>
  </si>
  <si>
    <t>000 1101 0000000 000 000</t>
  </si>
  <si>
    <t>Изменение остатков средств на счетах по учету  средств бюджетов</t>
  </si>
  <si>
    <t>000 01 02 00 00 00 0000 000</t>
  </si>
  <si>
    <t>Кредиты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</si>
  <si>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</si>
  <si>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000 01 03 00 00 00 0000 810</t>
  </si>
  <si>
    <t>Земельный налог (по обязательствам,возникшим до 1 января 2006 года)</t>
  </si>
  <si>
    <t>000 1 09 04050 00 0000 110</t>
  </si>
  <si>
    <t>Доходы от продаж земельных участков,государственная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</si>
  <si>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</si>
  <si>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реализации имущества,находящегося в собственности городских поселений (за исключением движимого имущества муниципальных бюджетных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</si>
  <si>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000 11402050 13 0000 410</t>
  </si>
  <si>
    <t>000 114 06025 13 0000 430</t>
  </si>
  <si>
    <t>Получение кредитов от кредитных организаций бюджетами сельских поселений в валюте РФ</t>
  </si>
  <si>
    <t>Погашение бюджетами сельских поселений кредитов от кредитных организаций в валюте РФ</t>
  </si>
  <si>
    <t>000 01 03 01 00 05 0000 810</t>
  </si>
  <si>
    <t>Погашение бюджетами сельских поселений кредитов от других бюджетов бюджетнойсистемы РФ  в валюте РФ</t>
  </si>
  <si>
    <t>000 01 03 01 00 10 0000 810</t>
  </si>
  <si>
    <t>Погашение бюджетами городских поселений кредитов от других бюджетов бюджетной системы РФ в валюте РФ</t>
  </si>
  <si>
    <t>000 01 03 01 00 13 0000 810</t>
  </si>
  <si>
    <t>Иные источники внутреннего финансирования дефицита бюджетов</t>
  </si>
  <si>
    <t>000 01 06 00 00 00 0000 000</t>
  </si>
  <si>
    <t>Возврат бюджетных кредитов,предоставленных другим бюджетам бюджетной системы РФ из бюджетов муниципальных районов в валюте РФ</t>
  </si>
  <si>
    <t>000 01 06 05 02 05 0000 640</t>
  </si>
  <si>
    <t>000 01 02 00 00 10 0000 710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</si>
  <si>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</si>
  <si>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</si>
  <si>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</si>
  <si>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 муниципальных районов кредитов от других бюджетов бюджетной системы РФ 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</si>
  <si>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</si>
  <si>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</si>
  <si>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</si>
  <si>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</si>
  <si>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Обслуживание муниципального долга</t>
  </si>
  <si>
    <t>Бюджеты  сельских поселений</t>
  </si>
  <si>
    <t>Бюджет муниципального образования город Юрьев-Польский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</si>
  <si>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</si>
  <si>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</si>
  <si>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</si>
  <si>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Плата за увеличение площади земельных участков,находящихся в частной собственности,в результате перерасприделения таких земельных участков и земель (или) земельных участков,государственная собственность на которые не разграничена</t>
  </si>
  <si>
    <t>000 114 0631313 0000 430</t>
  </si>
  <si>
    <t>Доходы от продажи земельных участков,находящихся в собственности сельских поселений (за исключением земельных участков муниципальныхъ бюджетных и автономных учреждений)</t>
  </si>
  <si>
    <t>000 114 0602510 0000 430</t>
  </si>
  <si>
    <t>С.Е.Захаров</t>
  </si>
  <si>
    <t>Заместитель главы администрации муниципального образования Юрьев-Польский район, начальник финансового управления</t>
  </si>
  <si>
    <t>свыше 200</t>
  </si>
  <si>
    <t>000 0000 00 00 00 0000 000</t>
  </si>
  <si>
    <t>Доходы от реализации имущества, находящегося в ведении органовуправления муниципальных районов(за исключением имущества муниципальных бюджетных учреждений),в частиреализации материальных запасов по указанному имуществу</t>
  </si>
  <si>
    <t>000 1140205205 0000 440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</si>
  <si>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материальных запасов по казенному имуществу</t>
  </si>
  <si>
    <t>000 1140205305 0000 440</t>
  </si>
  <si>
    <t>000 1140631310 0000 430</t>
  </si>
  <si>
    <t xml:space="preserve">  БЕЗВОЗМЕЗДНЫЕ ПОСТУПЛЕНИЯ</t>
  </si>
  <si>
    <t>010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</si>
  <si>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</si>
  <si>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</si>
  <si>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</si>
  <si>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</si>
  <si>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</si>
  <si>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</si>
  <si>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</si>
  <si>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</si>
  <si>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</si>
  <si>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</si>
  <si>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</si>
  <si>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</si>
  <si>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</si>
  <si>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</si>
  <si>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</si>
  <si>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</si>
  <si>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</si>
  <si>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</si>
  <si>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</si>
  <si>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</si>
  <si>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</si>
  <si>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</si>
  <si>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</si>
  <si>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</si>
  <si>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</si>
  <si>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</si>
  <si>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</si>
  <si>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</si>
  <si>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</si>
  <si>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сельских поселений</t>
  </si>
  <si>
    <t xml:space="preserve"> 000 2022999910 0000 151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</si>
  <si>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</si>
  <si>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</si>
  <si>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</si>
  <si>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</si>
  <si>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</si>
  <si>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</si>
  <si>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</si>
  <si>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</si>
  <si>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</si>
  <si>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</si>
  <si>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</si>
  <si>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</si>
  <si>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</si>
  <si>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</si>
  <si>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</si>
  <si>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</si>
  <si>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</si>
  <si>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</si>
  <si>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</si>
  <si>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</si>
  <si>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</si>
  <si>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  "Об обеспечении жильем ветеранов Великой Отечественной войны 1941 - 1945 годов"</t>
  </si>
  <si>
    <t xml:space="preserve"> 000 2023513405 0000 151</t>
  </si>
  <si>
    <t xml:space="preserve">  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</si>
  <si>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 000 2023554305 0000 151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</si>
  <si>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</si>
  <si>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</si>
  <si>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</si>
  <si>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</si>
  <si>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</si>
  <si>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</si>
  <si>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</si>
  <si>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</si>
  <si>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</si>
  <si>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</si>
  <si>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</si>
  <si>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</si>
  <si>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</si>
  <si>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</si>
  <si>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</si>
  <si>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</si>
  <si>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</si>
  <si>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</si>
  <si>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</si>
  <si>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</si>
  <si>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</si>
  <si>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>Другие вопросы в области национальной безопастности и правоохранительной деятельности</t>
  </si>
  <si>
    <t>000 0314 0000000000 000</t>
  </si>
  <si>
    <t>Прочая закупка товаров,работ и услуг для обеспечения государственных (муниципальных ) нужд</t>
  </si>
  <si>
    <t>000 0410 0000000000 000</t>
  </si>
  <si>
    <t>Начальное профессиональное образование</t>
  </si>
  <si>
    <t>000 0703 0000000000 000</t>
  </si>
  <si>
    <t>об исполнении бюджетов муниципальных образований Юрьев-Польского района за полугодие  2017 года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</si>
  <si>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</si>
  <si>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000 2020007705 0000 151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</si>
  <si>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</si>
  <si>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000 2024001410 0000 151</t>
  </si>
  <si>
    <t>000 2024999913 0000 151</t>
  </si>
  <si>
    <t xml:space="preserve">  Прочие межбюджетные трансферты, передаваемые бюджетам  городских поселений</t>
  </si>
  <si>
    <t xml:space="preserve">  Прочие безвозмездные поступления в бюджеты муниципальных районов</t>
  </si>
  <si>
    <t>000 2070503005 0000 180</t>
  </si>
  <si>
    <t>Субсидии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</si>
  <si>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000 2020311505 0000 151</t>
  </si>
  <si>
    <t xml:space="preserve">  Прочие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</si>
  <si>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</si>
  <si>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>Межбюджетные трансферты передаваемые бюджетам муниципальных районов, на подключение общедоступных библиотек РФ к сети Интернет и развитие системы библиотечного дела с учетом задачи расширения информационных технологий</t>
  </si>
  <si>
    <t>000 2020404105 0000 151</t>
  </si>
  <si>
    <t>Доходы бюджетов поселений от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</si>
  <si>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000 218 0501005 0000 151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</si>
  <si>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</si>
  <si>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</t>
  </si>
  <si>
    <t>0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</si>
  <si>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</si>
  <si>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000 202 3554305 0000 151</t>
  </si>
  <si>
    <t>000 202 3999905 6049 151</t>
  </si>
  <si>
    <t>65</t>
  </si>
  <si>
    <t>601</t>
  </si>
  <si>
    <t>Субвенциибюджетам муниципальных районов на составление списков кандидатов в присяжные заседатели федеральных судов общей юрисддикции в РФ</t>
  </si>
  <si>
    <t>Субвенции  бюджетам муниципальных районов на проведение Всеросийского сельскохозяйственной периписи в 2016 году</t>
  </si>
  <si>
    <t>000 2020212105 0000 151</t>
  </si>
  <si>
    <t>Прочие субсидии бюджетам муниципальных районов</t>
  </si>
  <si>
    <t>000 219 050000 05 0000 151</t>
  </si>
  <si>
    <t>%  исполнения</t>
  </si>
  <si>
    <t>3</t>
  </si>
  <si>
    <t>4</t>
  </si>
  <si>
    <t>к перврнач плану</t>
  </si>
  <si>
    <t xml:space="preserve"> к уточнен. плану</t>
  </si>
  <si>
    <t>Доходы от продажи земельных участков ,государственная собственность на которые не разграничена и которые расположены в границах сельских поселений и  территорий муни ципальных районов</t>
  </si>
  <si>
    <t>000 1140601305 0000 430</t>
  </si>
  <si>
    <t>Из общей суммы расходов:</t>
  </si>
  <si>
    <t>Оплата труда с начислениями (с учетом расдодов по бюджетным.автономным,казенным учреждениям)</t>
  </si>
  <si>
    <t>Капитальные вложения</t>
  </si>
  <si>
    <t>Иные расходы</t>
  </si>
  <si>
    <t>Справочно: расходы по содержанию органов управления</t>
  </si>
  <si>
    <t xml:space="preserve">  Дотации бюджетам  муниципальных районов на поддержку мер по обеспечению сбалансированности бюджетов</t>
  </si>
  <si>
    <t>000 2020100305 0000 151</t>
  </si>
  <si>
    <t>Исполнено за  соответствующий период 2017 года</t>
  </si>
  <si>
    <t>Первоначальный план на 2018 год</t>
  </si>
  <si>
    <t>Уточненный план на 2018год</t>
  </si>
  <si>
    <t xml:space="preserve"> к соответ. периоду 2017 года</t>
  </si>
  <si>
    <t>6</t>
  </si>
  <si>
    <t>34</t>
  </si>
  <si>
    <t>36</t>
  </si>
  <si>
    <t>127260</t>
  </si>
  <si>
    <t>12740</t>
  </si>
  <si>
    <t>26310</t>
  </si>
  <si>
    <t>3700</t>
  </si>
  <si>
    <t>26522</t>
  </si>
  <si>
    <t>638</t>
  </si>
  <si>
    <t>500</t>
  </si>
  <si>
    <t>1500</t>
  </si>
  <si>
    <t>1450</t>
  </si>
  <si>
    <t>153</t>
  </si>
  <si>
    <t>110</t>
  </si>
  <si>
    <t>2500</t>
  </si>
  <si>
    <t>138654</t>
  </si>
  <si>
    <t>2374</t>
  </si>
  <si>
    <t>17000</t>
  </si>
  <si>
    <t>794</t>
  </si>
  <si>
    <t>28487</t>
  </si>
  <si>
    <t>9071</t>
  </si>
  <si>
    <t>11237</t>
  </si>
  <si>
    <t>12324</t>
  </si>
  <si>
    <t>000 202035 2005 0000 151</t>
  </si>
  <si>
    <t>1188</t>
  </si>
  <si>
    <t>2666</t>
  </si>
  <si>
    <t>190386</t>
  </si>
  <si>
    <t>947</t>
  </si>
  <si>
    <t>22594</t>
  </si>
  <si>
    <t>48061</t>
  </si>
  <si>
    <t>18573</t>
  </si>
  <si>
    <t>10941</t>
  </si>
  <si>
    <t>23153</t>
  </si>
  <si>
    <t>53</t>
  </si>
  <si>
    <t>3945</t>
  </si>
  <si>
    <t>129</t>
  </si>
  <si>
    <t>5582</t>
  </si>
  <si>
    <t>2790</t>
  </si>
  <si>
    <t>746</t>
  </si>
  <si>
    <t>515</t>
  </si>
  <si>
    <t>721</t>
  </si>
  <si>
    <t>6737</t>
  </si>
  <si>
    <t>10531</t>
  </si>
  <si>
    <t>29</t>
  </si>
  <si>
    <t>117964</t>
  </si>
  <si>
    <t>230502</t>
  </si>
  <si>
    <t>41636</t>
  </si>
  <si>
    <t>4452</t>
  </si>
  <si>
    <t>54331</t>
  </si>
  <si>
    <t>68965</t>
  </si>
  <si>
    <t>5843</t>
  </si>
  <si>
    <t>2058</t>
  </si>
  <si>
    <t>6921</t>
  </si>
  <si>
    <t>28232</t>
  </si>
  <si>
    <t>16953</t>
  </si>
  <si>
    <t>21422</t>
  </si>
  <si>
    <t>7300</t>
  </si>
  <si>
    <t xml:space="preserve">свыше 200 </t>
  </si>
  <si>
    <t>Субсидии бюджетам муниципальных районов на реализацию мероприятий по обеспечению жильем молодых семей</t>
  </si>
  <si>
    <t>000 2022549705 0000 151</t>
  </si>
  <si>
    <t>4670</t>
  </si>
  <si>
    <t>50</t>
  </si>
  <si>
    <t>Дотация бюджетам муниципальных районов на частичную компенсацию дополнительных расходов на повышение оплаты труда работников бюджетной сферы и иные цела</t>
  </si>
  <si>
    <t>000 2021500905 0000 151</t>
  </si>
  <si>
    <t>1244</t>
  </si>
  <si>
    <t>170</t>
  </si>
  <si>
    <t xml:space="preserve">                                                                                                                                                              </t>
  </si>
  <si>
    <t>84</t>
  </si>
  <si>
    <t>1432</t>
  </si>
  <si>
    <t>607</t>
  </si>
  <si>
    <t>568</t>
  </si>
  <si>
    <t>в том числе оплата труда органов управления</t>
  </si>
  <si>
    <t>74</t>
  </si>
  <si>
    <t>943</t>
  </si>
  <si>
    <t>-5</t>
  </si>
  <si>
    <t>об исполнении бюджета муниципального образования Юрьев-Польский район на 1 сентября  2018 года</t>
  </si>
  <si>
    <t>76609</t>
  </si>
  <si>
    <t>8491</t>
  </si>
  <si>
    <t>19080</t>
  </si>
  <si>
    <t>16486</t>
  </si>
  <si>
    <t>484</t>
  </si>
  <si>
    <t>17702</t>
  </si>
  <si>
    <t>869</t>
  </si>
  <si>
    <t>1263</t>
  </si>
  <si>
    <t>864</t>
  </si>
  <si>
    <t>666</t>
  </si>
  <si>
    <t>1806</t>
  </si>
  <si>
    <t>107</t>
  </si>
  <si>
    <t>94322</t>
  </si>
  <si>
    <t>22975</t>
  </si>
  <si>
    <t>6659</t>
  </si>
  <si>
    <t>7814</t>
  </si>
  <si>
    <t>8815</t>
  </si>
  <si>
    <t>1632</t>
  </si>
  <si>
    <t>141035</t>
  </si>
  <si>
    <t>15217</t>
  </si>
  <si>
    <t>25908</t>
  </si>
  <si>
    <t>12344</t>
  </si>
  <si>
    <t>6406</t>
  </si>
  <si>
    <t>18229</t>
  </si>
  <si>
    <t>12</t>
  </si>
  <si>
    <t>1815</t>
  </si>
  <si>
    <t>3048</t>
  </si>
  <si>
    <t>6789</t>
  </si>
  <si>
    <t>7088</t>
  </si>
  <si>
    <t>73215</t>
  </si>
  <si>
    <t>148942</t>
  </si>
  <si>
    <t>23314</t>
  </si>
  <si>
    <t>29577</t>
  </si>
  <si>
    <t>3295</t>
  </si>
  <si>
    <t>3687</t>
  </si>
  <si>
    <t>1386</t>
  </si>
  <si>
    <t>5354</t>
  </si>
  <si>
    <t>20816</t>
  </si>
  <si>
    <t>401</t>
  </si>
  <si>
    <t>643</t>
  </si>
  <si>
    <t>13231</t>
  </si>
  <si>
    <t>16363</t>
  </si>
  <si>
    <t>-43623</t>
  </si>
  <si>
    <t>40402</t>
  </si>
  <si>
    <t>Исполнено за январь-август 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</si>
</sst>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2"/>
    </font>
    <font>
      <b/>
      <sz val="8"/>
      <color theme="1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46" fillId="33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 wrapText="1"/>
    </xf>
    <xf numFmtId="49" fontId="47" fillId="0" borderId="15" xfId="53" applyNumberFormat="1" applyFont="1" applyFill="1" applyBorder="1" applyAlignment="1" applyProtection="1">
      <alignment horizontal="center"/>
      <protection/>
    </xf>
    <xf numFmtId="49" fontId="47" fillId="0" borderId="16" xfId="53" applyNumberFormat="1" applyFont="1" applyFill="1" applyBorder="1" applyAlignment="1" applyProtection="1">
      <alignment horizontal="center"/>
      <protection/>
    </xf>
    <xf numFmtId="0" fontId="47" fillId="0" borderId="17" xfId="53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>
      <alignment vertical="center" wrapText="1"/>
    </xf>
    <xf numFmtId="49" fontId="47" fillId="0" borderId="15" xfId="53" applyNumberFormat="1" applyFont="1" applyFill="1" applyBorder="1" applyAlignment="1" applyProtection="1">
      <alignment/>
      <protection/>
    </xf>
    <xf numFmtId="49" fontId="47" fillId="0" borderId="16" xfId="53" applyNumberFormat="1" applyFont="1" applyFill="1" applyBorder="1" applyAlignment="1" applyProtection="1">
      <alignment/>
      <protection/>
    </xf>
    <xf numFmtId="49" fontId="47" fillId="0" borderId="0" xfId="53" applyNumberFormat="1" applyFont="1" applyFill="1" applyBorder="1" applyAlignment="1" applyProtection="1">
      <alignment horizontal="center"/>
      <protection/>
    </xf>
    <xf numFmtId="3" fontId="5" fillId="33" borderId="11" xfId="0" applyNumberFormat="1" applyFont="1" applyFill="1" applyBorder="1" applyAlignment="1">
      <alignment horizontal="right"/>
    </xf>
    <xf numFmtId="0" fontId="47" fillId="33" borderId="17" xfId="53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7" fillId="0" borderId="19" xfId="53" applyNumberFormat="1" applyFont="1" applyFill="1" applyBorder="1" applyAlignment="1" applyProtection="1">
      <alignment horizontal="center"/>
      <protection/>
    </xf>
    <xf numFmtId="49" fontId="47" fillId="0" borderId="19" xfId="53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45" fillId="0" borderId="16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48" fillId="0" borderId="16" xfId="53" applyNumberFormat="1" applyFont="1" applyFill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8" fillId="33" borderId="16" xfId="53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center" vertical="center"/>
    </xf>
    <xf numFmtId="174" fontId="46" fillId="33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20" xfId="53" applyNumberFormat="1" applyFont="1" applyFill="1" applyBorder="1" applyAlignment="1" applyProtection="1">
      <alignment wrapText="1"/>
      <protection/>
    </xf>
    <xf numFmtId="0" fontId="47" fillId="0" borderId="11" xfId="53" applyNumberFormat="1" applyFont="1" applyFill="1" applyBorder="1" applyAlignment="1" applyProtection="1">
      <alignment wrapText="1"/>
      <protection/>
    </xf>
    <xf numFmtId="49" fontId="47" fillId="0" borderId="11" xfId="53" applyNumberFormat="1" applyFont="1" applyFill="1" applyBorder="1" applyAlignment="1" applyProtection="1">
      <alignment horizontal="center"/>
      <protection/>
    </xf>
    <xf numFmtId="49" fontId="47" fillId="0" borderId="21" xfId="53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172" fontId="3" fillId="33" borderId="22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4" fontId="3" fillId="33" borderId="16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49" fontId="2" fillId="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A1">
      <pane xSplit="3" ySplit="6" topLeftCell="D175" activePane="bottomRight" state="frozen"/>
      <selection pane="topLeft" activeCell="A1" sqref="A1"/>
      <selection pane="topRight" activeCell="D1" sqref="D1"/>
      <selection pane="bottomLeft" activeCell="A53" sqref="A53"/>
      <selection pane="bottomRight" activeCell="A1" sqref="A1:IV16384"/>
    </sheetView>
  </sheetViews>
  <sheetFormatPr defaultColWidth="9.00390625" defaultRowHeight="20.25" customHeight="1"/>
  <cols>
    <col min="1" max="1" width="33.375" style="6" customWidth="1"/>
    <col min="2" max="2" width="0" style="6" hidden="1" customWidth="1"/>
    <col min="3" max="3" width="21.00390625" style="6" customWidth="1"/>
    <col min="4" max="4" width="9.75390625" style="6" customWidth="1"/>
    <col min="5" max="5" width="9.625" style="6" customWidth="1"/>
    <col min="6" max="8" width="0" style="6" hidden="1" customWidth="1"/>
    <col min="9" max="9" width="9.25390625" style="6" customWidth="1"/>
    <col min="10" max="10" width="5.875" style="7" customWidth="1"/>
    <col min="11" max="11" width="10.125" style="6" customWidth="1"/>
    <col min="12" max="12" width="9.375" style="6" customWidth="1"/>
    <col min="13" max="13" width="8.00390625" style="6" customWidth="1"/>
    <col min="14" max="14" width="6.00390625" style="7" customWidth="1"/>
    <col min="15" max="15" width="9.75390625" style="6" customWidth="1"/>
    <col min="16" max="16" width="9.125" style="6" customWidth="1"/>
    <col min="17" max="17" width="7.875" style="6" customWidth="1"/>
    <col min="18" max="18" width="5.875" style="6" customWidth="1"/>
    <col min="19" max="16384" width="9.125" style="6" customWidth="1"/>
  </cols>
  <sheetData>
    <row r="1" spans="1:14" ht="41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5"/>
    </row>
    <row r="2" spans="1:13" ht="15" customHeight="1">
      <c r="A2" s="113" t="s">
        <v>410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7" ht="17.25" customHeight="1">
      <c r="A3" s="8"/>
      <c r="B3" s="8"/>
      <c r="C3" s="9"/>
      <c r="D3" s="10"/>
      <c r="E3" s="11"/>
      <c r="F3" s="11"/>
      <c r="G3" s="11"/>
      <c r="H3" s="11"/>
      <c r="I3" s="12"/>
      <c r="K3" s="10"/>
      <c r="L3" s="12"/>
      <c r="M3" s="12"/>
      <c r="N3" s="12"/>
      <c r="O3" s="12"/>
      <c r="P3" s="12"/>
      <c r="Q3" s="12" t="s">
        <v>256</v>
      </c>
    </row>
    <row r="4" spans="1:18" ht="27.75" customHeight="1">
      <c r="A4" s="114" t="s">
        <v>1</v>
      </c>
      <c r="B4" s="115" t="s">
        <v>2</v>
      </c>
      <c r="C4" s="116" t="s">
        <v>3</v>
      </c>
      <c r="D4" s="110" t="s">
        <v>4</v>
      </c>
      <c r="E4" s="110"/>
      <c r="F4" s="110"/>
      <c r="G4" s="110"/>
      <c r="H4" s="110"/>
      <c r="I4" s="110"/>
      <c r="J4" s="110"/>
      <c r="K4" s="110" t="s">
        <v>308</v>
      </c>
      <c r="L4" s="110"/>
      <c r="M4" s="110"/>
      <c r="N4" s="110"/>
      <c r="O4" s="110" t="s">
        <v>307</v>
      </c>
      <c r="P4" s="110"/>
      <c r="Q4" s="110"/>
      <c r="R4" s="110"/>
    </row>
    <row r="5" spans="1:18" ht="45.75" customHeight="1">
      <c r="A5" s="114"/>
      <c r="B5" s="115"/>
      <c r="C5" s="116"/>
      <c r="D5" s="1" t="s">
        <v>5</v>
      </c>
      <c r="E5" s="13" t="s">
        <v>6</v>
      </c>
      <c r="F5" s="14" t="s">
        <v>7</v>
      </c>
      <c r="G5" s="14" t="s">
        <v>8</v>
      </c>
      <c r="H5" s="15" t="s">
        <v>9</v>
      </c>
      <c r="I5" s="16" t="s">
        <v>10</v>
      </c>
      <c r="J5" s="17" t="s">
        <v>11</v>
      </c>
      <c r="K5" s="1" t="s">
        <v>5</v>
      </c>
      <c r="L5" s="13" t="s">
        <v>6</v>
      </c>
      <c r="M5" s="16" t="s">
        <v>10</v>
      </c>
      <c r="N5" s="18" t="s">
        <v>11</v>
      </c>
      <c r="O5" s="1" t="s">
        <v>5</v>
      </c>
      <c r="P5" s="13" t="s">
        <v>6</v>
      </c>
      <c r="Q5" s="16" t="s">
        <v>10</v>
      </c>
      <c r="R5" s="18" t="s">
        <v>11</v>
      </c>
    </row>
    <row r="6" spans="1:18" ht="20.25" customHeight="1">
      <c r="A6" s="19">
        <v>1</v>
      </c>
      <c r="B6" s="20" t="s">
        <v>12</v>
      </c>
      <c r="C6" s="20" t="s">
        <v>12</v>
      </c>
      <c r="D6" s="21">
        <v>3</v>
      </c>
      <c r="E6" s="22">
        <v>4</v>
      </c>
      <c r="F6" s="22">
        <v>14</v>
      </c>
      <c r="G6" s="22">
        <v>15</v>
      </c>
      <c r="H6" s="23">
        <v>16</v>
      </c>
      <c r="I6" s="22">
        <v>5</v>
      </c>
      <c r="J6" s="50">
        <v>6</v>
      </c>
      <c r="K6" s="21">
        <v>7</v>
      </c>
      <c r="L6" s="22">
        <v>8</v>
      </c>
      <c r="M6" s="22">
        <v>9</v>
      </c>
      <c r="N6" s="24">
        <v>10</v>
      </c>
      <c r="O6" s="21">
        <v>11</v>
      </c>
      <c r="P6" s="22">
        <v>12</v>
      </c>
      <c r="Q6" s="22">
        <v>13</v>
      </c>
      <c r="R6" s="24">
        <v>14</v>
      </c>
    </row>
    <row r="7" spans="1:18" s="7" customFormat="1" ht="15.75" customHeight="1">
      <c r="A7" s="25" t="s">
        <v>13</v>
      </c>
      <c r="B7" s="26" t="s">
        <v>14</v>
      </c>
      <c r="C7" s="26" t="s">
        <v>15</v>
      </c>
      <c r="D7" s="48">
        <f>D8+D44</f>
        <v>671912</v>
      </c>
      <c r="E7" s="48">
        <f>E8+E44</f>
        <v>374587</v>
      </c>
      <c r="F7" s="48" t="e">
        <f>F8+F44</f>
        <v>#REF!</v>
      </c>
      <c r="G7" s="48" t="e">
        <f>G8+G44</f>
        <v>#REF!</v>
      </c>
      <c r="H7" s="48" t="e">
        <f>H8+H44</f>
        <v>#REF!</v>
      </c>
      <c r="I7" s="51">
        <f>E7-D7</f>
        <v>-297325</v>
      </c>
      <c r="J7" s="49">
        <f>E7/D7*100</f>
        <v>55.7494136136875</v>
      </c>
      <c r="K7" s="48">
        <f>K8+K44</f>
        <v>88620</v>
      </c>
      <c r="L7" s="48">
        <f>L8+L44</f>
        <v>40606</v>
      </c>
      <c r="M7" s="48">
        <f>M8+M44</f>
        <v>-48014</v>
      </c>
      <c r="N7" s="49">
        <f aca="true" t="shared" si="0" ref="N7:N12">L7/K7*100</f>
        <v>45.82035657865042</v>
      </c>
      <c r="O7" s="48">
        <f>O8+O44</f>
        <v>61665</v>
      </c>
      <c r="P7" s="48">
        <f>P8+P44</f>
        <v>28092</v>
      </c>
      <c r="Q7" s="4">
        <f>P7-O7</f>
        <v>-33573</v>
      </c>
      <c r="R7" s="27">
        <f>P7/O7*100</f>
        <v>45.555825833130626</v>
      </c>
    </row>
    <row r="8" spans="1:18" ht="11.25" customHeight="1">
      <c r="A8" s="28" t="s">
        <v>16</v>
      </c>
      <c r="B8" s="29" t="s">
        <v>17</v>
      </c>
      <c r="C8" s="29" t="s">
        <v>18</v>
      </c>
      <c r="D8" s="4">
        <f>D9+D11+D12+D13+D14+D15+D16+D17+D18+D19+D21+D22+D23+D25+D39+D40+D41+D42+D43+D24+D10+D20</f>
        <v>194611</v>
      </c>
      <c r="E8" s="4">
        <f>E9+E11+E12+E13+E14+E15+E16+E17+E18+E19+E21+E22+E23+E25+E39+E40+E41+E42+E43+E24+E10+E20</f>
        <v>103822</v>
      </c>
      <c r="F8" s="4">
        <f>F9+F11+F12+F13+F14+F15+F16+F17+F18+F19+F21+F22+F23+F25+F39+F40+F41+F42</f>
        <v>0</v>
      </c>
      <c r="G8" s="4">
        <f>G9+G11+G12+G13+G14+G15+G16+G17+G18+G19+G21+G22+G23+G25+G39+G40+G41+G42</f>
        <v>0</v>
      </c>
      <c r="H8" s="30">
        <f>H9+H11+H12+H13+H14+H15+H16+H17+H18+H19+H21+H22+H23+H25+H39+H40+H41+H42</f>
        <v>0</v>
      </c>
      <c r="I8" s="4">
        <f>E8-D8</f>
        <v>-90789</v>
      </c>
      <c r="J8" s="27">
        <f>E8/D8*100</f>
        <v>53.34847464942886</v>
      </c>
      <c r="K8" s="4">
        <f>K9+K11+K12+K13+K14+K15+K16+K17+K18+K19+K21+K22+K23+K25+K39+K40+K41+K42+K43+K10+K20+K24</f>
        <v>62024</v>
      </c>
      <c r="L8" s="4">
        <f>L9+L11+L12+L13+L14+L15+L16+L17+L18+L19+L21+L22+L23+L25+L39+L40+L41+L42+L43+L24+L10+L20</f>
        <v>26596</v>
      </c>
      <c r="M8" s="4">
        <f>L8-K8</f>
        <v>-35428</v>
      </c>
      <c r="N8" s="27">
        <f t="shared" si="0"/>
        <v>42.88017541596801</v>
      </c>
      <c r="O8" s="4">
        <f>O9+O11+O12+O13+O14+O15+O16+O17+O18+O19+O21+O22+O23+O25+O39+O40+O41+O42+O43+O10+O20+O24</f>
        <v>42336</v>
      </c>
      <c r="P8" s="4">
        <f>P9+P11+P12+P13+P14+P15+P16+P17+P18+P19+P21+P22+P23+P25+P39+P40+P41+P42+P43+P24+P10+P20</f>
        <v>18559</v>
      </c>
      <c r="Q8" s="4">
        <f aca="true" t="shared" si="1" ref="Q8:Q15">P8-O8</f>
        <v>-23777</v>
      </c>
      <c r="R8" s="27">
        <f>P8/O8*100</f>
        <v>43.837396069538926</v>
      </c>
    </row>
    <row r="9" spans="1:18" ht="11.25" customHeight="1">
      <c r="A9" s="28" t="s">
        <v>19</v>
      </c>
      <c r="B9" s="29" t="s">
        <v>20</v>
      </c>
      <c r="C9" s="29" t="s">
        <v>21</v>
      </c>
      <c r="D9" s="4">
        <v>112895</v>
      </c>
      <c r="E9" s="4">
        <v>56904</v>
      </c>
      <c r="F9" s="4"/>
      <c r="G9" s="4"/>
      <c r="H9" s="30"/>
      <c r="I9" s="4">
        <f>E9-D9</f>
        <v>-55991</v>
      </c>
      <c r="J9" s="27">
        <f>E9/D9*100</f>
        <v>50.404358031799454</v>
      </c>
      <c r="K9" s="4">
        <v>21715</v>
      </c>
      <c r="L9" s="4">
        <v>10219</v>
      </c>
      <c r="M9" s="4">
        <f aca="true" t="shared" si="2" ref="M9:M15">L9-K9</f>
        <v>-11496</v>
      </c>
      <c r="N9" s="27">
        <f t="shared" si="0"/>
        <v>47.059636196177756</v>
      </c>
      <c r="O9" s="4">
        <v>3590</v>
      </c>
      <c r="P9" s="4">
        <v>1866</v>
      </c>
      <c r="Q9" s="4">
        <f t="shared" si="1"/>
        <v>-1724</v>
      </c>
      <c r="R9" s="27">
        <f>P9/O9*100</f>
        <v>51.977715877437326</v>
      </c>
    </row>
    <row r="10" spans="1:18" ht="40.5" customHeight="1">
      <c r="A10" s="28" t="s">
        <v>269</v>
      </c>
      <c r="B10" s="29"/>
      <c r="C10" s="29" t="s">
        <v>270</v>
      </c>
      <c r="D10" s="4">
        <v>14896</v>
      </c>
      <c r="E10" s="4">
        <v>6124</v>
      </c>
      <c r="F10" s="4"/>
      <c r="G10" s="4"/>
      <c r="H10" s="30"/>
      <c r="I10" s="4">
        <f>E10-D10</f>
        <v>-8772</v>
      </c>
      <c r="J10" s="27">
        <f>E10/D10*100</f>
        <v>41.11170784103115</v>
      </c>
      <c r="K10" s="4">
        <v>2133</v>
      </c>
      <c r="L10" s="4">
        <v>877</v>
      </c>
      <c r="M10" s="4">
        <f>L10-K10</f>
        <v>-1256</v>
      </c>
      <c r="N10" s="27">
        <f t="shared" si="0"/>
        <v>41.115799343647446</v>
      </c>
      <c r="O10" s="4">
        <v>0</v>
      </c>
      <c r="P10" s="4">
        <v>0</v>
      </c>
      <c r="Q10" s="4">
        <f t="shared" si="1"/>
        <v>0</v>
      </c>
      <c r="R10" s="27">
        <v>0</v>
      </c>
    </row>
    <row r="11" spans="1:18" ht="11.25" customHeight="1">
      <c r="A11" s="28" t="s">
        <v>22</v>
      </c>
      <c r="B11" s="29" t="s">
        <v>23</v>
      </c>
      <c r="C11" s="29" t="s">
        <v>24</v>
      </c>
      <c r="D11" s="4">
        <v>29647</v>
      </c>
      <c r="E11" s="4">
        <v>13563</v>
      </c>
      <c r="F11" s="4"/>
      <c r="G11" s="4"/>
      <c r="H11" s="30"/>
      <c r="I11" s="4">
        <f>E11-D11</f>
        <v>-16084</v>
      </c>
      <c r="J11" s="27">
        <f>E11/D11*100</f>
        <v>45.748305056160824</v>
      </c>
      <c r="K11" s="4">
        <v>0</v>
      </c>
      <c r="L11" s="4">
        <v>0</v>
      </c>
      <c r="M11" s="4">
        <f t="shared" si="2"/>
        <v>0</v>
      </c>
      <c r="N11" s="27">
        <v>0</v>
      </c>
      <c r="O11" s="4">
        <v>32</v>
      </c>
      <c r="P11" s="4">
        <v>163</v>
      </c>
      <c r="Q11" s="4">
        <f t="shared" si="1"/>
        <v>131</v>
      </c>
      <c r="R11" s="27">
        <f>P11/O11*100</f>
        <v>509.375</v>
      </c>
    </row>
    <row r="12" spans="1:18" ht="11.25" customHeight="1">
      <c r="A12" s="28" t="s">
        <v>25</v>
      </c>
      <c r="B12" s="29" t="s">
        <v>26</v>
      </c>
      <c r="C12" s="29" t="s">
        <v>27</v>
      </c>
      <c r="D12" s="4"/>
      <c r="E12" s="4"/>
      <c r="F12" s="4"/>
      <c r="G12" s="4"/>
      <c r="H12" s="30"/>
      <c r="I12" s="4"/>
      <c r="J12" s="27"/>
      <c r="K12" s="4">
        <v>2895</v>
      </c>
      <c r="L12" s="4">
        <v>123</v>
      </c>
      <c r="M12" s="4">
        <f t="shared" si="2"/>
        <v>-2772</v>
      </c>
      <c r="N12" s="27">
        <f t="shared" si="0"/>
        <v>4.248704663212435</v>
      </c>
      <c r="O12" s="4">
        <v>1548</v>
      </c>
      <c r="P12" s="4">
        <v>414</v>
      </c>
      <c r="Q12" s="4">
        <f t="shared" si="1"/>
        <v>-1134</v>
      </c>
      <c r="R12" s="27">
        <f>P12/O12*100</f>
        <v>26.744186046511626</v>
      </c>
    </row>
    <row r="13" spans="1:18" ht="11.25" customHeight="1">
      <c r="A13" s="28" t="s">
        <v>28</v>
      </c>
      <c r="B13" s="29" t="s">
        <v>29</v>
      </c>
      <c r="C13" s="29" t="s">
        <v>30</v>
      </c>
      <c r="D13" s="4"/>
      <c r="E13" s="4"/>
      <c r="F13" s="4"/>
      <c r="G13" s="4"/>
      <c r="H13" s="30"/>
      <c r="I13" s="4"/>
      <c r="J13" s="27"/>
      <c r="K13" s="4"/>
      <c r="L13" s="4"/>
      <c r="M13" s="4">
        <f t="shared" si="2"/>
        <v>0</v>
      </c>
      <c r="N13" s="27"/>
      <c r="O13" s="4"/>
      <c r="P13" s="4"/>
      <c r="Q13" s="4">
        <f t="shared" si="1"/>
        <v>0</v>
      </c>
      <c r="R13" s="27"/>
    </row>
    <row r="14" spans="1:18" ht="11.25" customHeight="1">
      <c r="A14" s="28" t="s">
        <v>31</v>
      </c>
      <c r="B14" s="29" t="s">
        <v>32</v>
      </c>
      <c r="C14" s="29" t="s">
        <v>33</v>
      </c>
      <c r="D14" s="4"/>
      <c r="E14" s="4"/>
      <c r="F14" s="4"/>
      <c r="G14" s="4"/>
      <c r="H14" s="30"/>
      <c r="I14" s="4"/>
      <c r="J14" s="27"/>
      <c r="K14" s="4">
        <v>31102</v>
      </c>
      <c r="L14" s="4">
        <v>13002</v>
      </c>
      <c r="M14" s="4">
        <f t="shared" si="2"/>
        <v>-18100</v>
      </c>
      <c r="N14" s="27">
        <f>L14/K14*100</f>
        <v>41.80438557005981</v>
      </c>
      <c r="O14" s="4">
        <v>33263</v>
      </c>
      <c r="P14" s="4">
        <v>11804</v>
      </c>
      <c r="Q14" s="4">
        <f t="shared" si="1"/>
        <v>-21459</v>
      </c>
      <c r="R14" s="27">
        <f>P14/O14*100</f>
        <v>35.48687731112648</v>
      </c>
    </row>
    <row r="15" spans="1:18" ht="10.5" customHeight="1">
      <c r="A15" s="28" t="s">
        <v>34</v>
      </c>
      <c r="B15" s="29" t="s">
        <v>35</v>
      </c>
      <c r="C15" s="29" t="s">
        <v>36</v>
      </c>
      <c r="D15" s="4">
        <v>3600</v>
      </c>
      <c r="E15" s="4">
        <v>1623</v>
      </c>
      <c r="F15" s="4"/>
      <c r="G15" s="4"/>
      <c r="H15" s="30"/>
      <c r="I15" s="4">
        <f>E15-D15</f>
        <v>-1977</v>
      </c>
      <c r="J15" s="27">
        <f>E15/D15*100</f>
        <v>45.08333333333333</v>
      </c>
      <c r="K15" s="4">
        <v>0</v>
      </c>
      <c r="L15" s="4">
        <v>0</v>
      </c>
      <c r="M15" s="4">
        <f t="shared" si="2"/>
        <v>0</v>
      </c>
      <c r="N15" s="27">
        <v>0</v>
      </c>
      <c r="O15" s="4">
        <v>51</v>
      </c>
      <c r="P15" s="4">
        <v>50</v>
      </c>
      <c r="Q15" s="4">
        <f t="shared" si="1"/>
        <v>-1</v>
      </c>
      <c r="R15" s="27">
        <f>P15/O15*100</f>
        <v>98.0392156862745</v>
      </c>
    </row>
    <row r="16" spans="1:18" ht="45" customHeight="1" hidden="1">
      <c r="A16" s="28" t="s">
        <v>37</v>
      </c>
      <c r="B16" s="29" t="s">
        <v>38</v>
      </c>
      <c r="C16" s="29" t="s">
        <v>39</v>
      </c>
      <c r="D16" s="4">
        <v>0</v>
      </c>
      <c r="E16" s="4"/>
      <c r="F16" s="4"/>
      <c r="G16" s="4"/>
      <c r="H16" s="30"/>
      <c r="I16" s="4">
        <f>E16-D16</f>
        <v>0</v>
      </c>
      <c r="J16" s="27"/>
      <c r="K16" s="4"/>
      <c r="L16" s="4"/>
      <c r="M16" s="4"/>
      <c r="N16" s="27"/>
      <c r="O16" s="4"/>
      <c r="P16" s="4"/>
      <c r="Q16" s="4"/>
      <c r="R16" s="27"/>
    </row>
    <row r="17" spans="1:18" ht="33.75" customHeight="1" hidden="1">
      <c r="A17" s="28" t="s">
        <v>40</v>
      </c>
      <c r="B17" s="29" t="s">
        <v>41</v>
      </c>
      <c r="C17" s="29" t="s">
        <v>42</v>
      </c>
      <c r="D17" s="4"/>
      <c r="E17" s="4"/>
      <c r="F17" s="4"/>
      <c r="G17" s="4"/>
      <c r="H17" s="30"/>
      <c r="I17" s="4"/>
      <c r="J17" s="27"/>
      <c r="K17" s="4"/>
      <c r="L17" s="4"/>
      <c r="M17" s="4"/>
      <c r="N17" s="27"/>
      <c r="O17" s="4"/>
      <c r="P17" s="4"/>
      <c r="Q17" s="4"/>
      <c r="R17" s="27"/>
    </row>
    <row r="18" spans="1:18" ht="33.75" customHeight="1" hidden="1">
      <c r="A18" s="28" t="s">
        <v>43</v>
      </c>
      <c r="B18" s="29" t="s">
        <v>44</v>
      </c>
      <c r="C18" s="29" t="s">
        <v>261</v>
      </c>
      <c r="D18" s="4"/>
      <c r="E18" s="4"/>
      <c r="F18" s="4"/>
      <c r="G18" s="4"/>
      <c r="H18" s="30"/>
      <c r="I18" s="4"/>
      <c r="J18" s="27"/>
      <c r="K18" s="4">
        <v>0</v>
      </c>
      <c r="L18" s="4">
        <v>0</v>
      </c>
      <c r="M18" s="4">
        <v>0</v>
      </c>
      <c r="N18" s="27">
        <v>0</v>
      </c>
      <c r="O18" s="4">
        <v>0</v>
      </c>
      <c r="P18" s="4">
        <v>0</v>
      </c>
      <c r="Q18" s="4">
        <v>0</v>
      </c>
      <c r="R18" s="27">
        <v>0</v>
      </c>
    </row>
    <row r="19" spans="1:18" ht="22.5" customHeight="1" hidden="1">
      <c r="A19" s="28" t="s">
        <v>45</v>
      </c>
      <c r="B19" s="29" t="s">
        <v>46</v>
      </c>
      <c r="C19" s="29" t="s">
        <v>47</v>
      </c>
      <c r="D19" s="4">
        <v>0</v>
      </c>
      <c r="E19" s="4">
        <v>0</v>
      </c>
      <c r="F19" s="4"/>
      <c r="G19" s="4"/>
      <c r="H19" s="30"/>
      <c r="I19" s="4">
        <f aca="true" t="shared" si="3" ref="I19:I25">E19-D19</f>
        <v>0</v>
      </c>
      <c r="J19" s="27"/>
      <c r="K19" s="4"/>
      <c r="L19" s="4"/>
      <c r="M19" s="4"/>
      <c r="N19" s="27"/>
      <c r="O19" s="4"/>
      <c r="P19" s="4"/>
      <c r="Q19" s="4"/>
      <c r="R19" s="27"/>
    </row>
    <row r="20" spans="1:18" ht="38.25" customHeight="1">
      <c r="A20" s="28" t="s">
        <v>279</v>
      </c>
      <c r="B20" s="29"/>
      <c r="C20" s="29" t="s">
        <v>280</v>
      </c>
      <c r="D20" s="4">
        <v>0</v>
      </c>
      <c r="E20" s="4">
        <v>0</v>
      </c>
      <c r="F20" s="4"/>
      <c r="G20" s="4"/>
      <c r="H20" s="30"/>
      <c r="I20" s="4"/>
      <c r="J20" s="27"/>
      <c r="K20" s="4">
        <v>0</v>
      </c>
      <c r="L20" s="4">
        <v>0</v>
      </c>
      <c r="M20" s="4">
        <f>L20-K20</f>
        <v>0</v>
      </c>
      <c r="N20" s="27">
        <v>0</v>
      </c>
      <c r="O20" s="4">
        <v>0</v>
      </c>
      <c r="P20" s="4">
        <v>0</v>
      </c>
      <c r="Q20" s="4">
        <f>P20-O20</f>
        <v>0</v>
      </c>
      <c r="R20" s="27">
        <v>0</v>
      </c>
    </row>
    <row r="21" spans="1:18" ht="11.25" customHeight="1">
      <c r="A21" s="28" t="s">
        <v>48</v>
      </c>
      <c r="B21" s="29" t="s">
        <v>49</v>
      </c>
      <c r="C21" s="29" t="s">
        <v>50</v>
      </c>
      <c r="D21" s="4">
        <v>0</v>
      </c>
      <c r="E21" s="4">
        <v>0</v>
      </c>
      <c r="F21" s="4"/>
      <c r="G21" s="4"/>
      <c r="H21" s="30"/>
      <c r="I21" s="4">
        <f t="shared" si="3"/>
        <v>0</v>
      </c>
      <c r="J21" s="27">
        <v>0</v>
      </c>
      <c r="K21" s="4"/>
      <c r="L21" s="4"/>
      <c r="M21" s="4"/>
      <c r="N21" s="27"/>
      <c r="O21" s="4"/>
      <c r="P21" s="4"/>
      <c r="Q21" s="4"/>
      <c r="R21" s="27"/>
    </row>
    <row r="22" spans="1:18" ht="48.75" customHeight="1">
      <c r="A22" s="28" t="s">
        <v>51</v>
      </c>
      <c r="B22" s="29" t="s">
        <v>52</v>
      </c>
      <c r="C22" s="29" t="s">
        <v>53</v>
      </c>
      <c r="D22" s="4">
        <v>27051</v>
      </c>
      <c r="E22" s="4">
        <v>12402</v>
      </c>
      <c r="F22" s="4"/>
      <c r="G22" s="4"/>
      <c r="H22" s="30"/>
      <c r="I22" s="4">
        <f t="shared" si="3"/>
        <v>-14649</v>
      </c>
      <c r="J22" s="27">
        <f>E22/D22*100</f>
        <v>45.84673394698902</v>
      </c>
      <c r="K22" s="4">
        <v>2263</v>
      </c>
      <c r="L22" s="4">
        <v>1990</v>
      </c>
      <c r="M22" s="4">
        <f>L22-K22</f>
        <v>-273</v>
      </c>
      <c r="N22" s="27">
        <f>L22/K22*100</f>
        <v>87.93636765355723</v>
      </c>
      <c r="O22" s="4">
        <v>1543</v>
      </c>
      <c r="P22" s="4">
        <v>781</v>
      </c>
      <c r="Q22" s="4">
        <f>P22-O22</f>
        <v>-762</v>
      </c>
      <c r="R22" s="27">
        <f>P22/O22*100</f>
        <v>50.615683732987684</v>
      </c>
    </row>
    <row r="23" spans="1:18" ht="22.5" customHeight="1">
      <c r="A23" s="28" t="s">
        <v>54</v>
      </c>
      <c r="B23" s="29" t="s">
        <v>55</v>
      </c>
      <c r="C23" s="29" t="s">
        <v>56</v>
      </c>
      <c r="D23" s="4">
        <v>860</v>
      </c>
      <c r="E23" s="4">
        <v>412</v>
      </c>
      <c r="F23" s="4"/>
      <c r="G23" s="4"/>
      <c r="H23" s="30"/>
      <c r="I23" s="4">
        <f t="shared" si="3"/>
        <v>-448</v>
      </c>
      <c r="J23" s="27">
        <f>E23/D23*100</f>
        <v>47.906976744186046</v>
      </c>
      <c r="K23" s="4"/>
      <c r="L23" s="4"/>
      <c r="M23" s="4" t="s">
        <v>271</v>
      </c>
      <c r="N23" s="27"/>
      <c r="O23" s="4"/>
      <c r="P23" s="4"/>
      <c r="Q23" s="4" t="s">
        <v>271</v>
      </c>
      <c r="R23" s="27"/>
    </row>
    <row r="24" spans="1:18" ht="33" customHeight="1">
      <c r="A24" s="28" t="s">
        <v>57</v>
      </c>
      <c r="B24" s="29"/>
      <c r="C24" s="29" t="s">
        <v>58</v>
      </c>
      <c r="D24" s="4">
        <v>0</v>
      </c>
      <c r="E24" s="4">
        <v>42</v>
      </c>
      <c r="F24" s="4"/>
      <c r="G24" s="4"/>
      <c r="H24" s="30"/>
      <c r="I24" s="4">
        <f t="shared" si="3"/>
        <v>42</v>
      </c>
      <c r="J24" s="27">
        <v>0</v>
      </c>
      <c r="K24" s="4">
        <v>0</v>
      </c>
      <c r="L24" s="4">
        <v>48</v>
      </c>
      <c r="M24" s="4">
        <f>L24-K24</f>
        <v>48</v>
      </c>
      <c r="N24" s="27">
        <v>0</v>
      </c>
      <c r="O24" s="4">
        <v>0</v>
      </c>
      <c r="P24" s="4">
        <v>0</v>
      </c>
      <c r="Q24" s="4">
        <f>P24-O24</f>
        <v>0</v>
      </c>
      <c r="R24" s="27">
        <v>0</v>
      </c>
    </row>
    <row r="25" spans="1:18" ht="21.75" customHeight="1">
      <c r="A25" s="28" t="s">
        <v>59</v>
      </c>
      <c r="B25" s="29" t="s">
        <v>60</v>
      </c>
      <c r="C25" s="29" t="s">
        <v>61</v>
      </c>
      <c r="D25" s="4">
        <f>D27+D30+D32+D34+D36+D33+D31+D38+D28+D29+D37</f>
        <v>3662</v>
      </c>
      <c r="E25" s="4">
        <f>E27+E30+E31+E32+E33+E34+E36+E38+E28+E29+E37</f>
        <v>11423</v>
      </c>
      <c r="F25" s="4">
        <f>F26+F27+F32+F34+F30</f>
        <v>0</v>
      </c>
      <c r="G25" s="4">
        <f>G26+G27+G32+G34+G30</f>
        <v>0</v>
      </c>
      <c r="H25" s="4">
        <f>H26+H27+H32+H34+H30</f>
        <v>0</v>
      </c>
      <c r="I25" s="4">
        <f t="shared" si="3"/>
        <v>7761</v>
      </c>
      <c r="J25" s="27">
        <f>E25/D25*100</f>
        <v>311.9333697433097</v>
      </c>
      <c r="K25" s="4">
        <f>K27+K30+K34+K36+K32+K31+K33+K38</f>
        <v>1885</v>
      </c>
      <c r="L25" s="4">
        <f>L27+L30+L34+L36+L32+L31+L33+L38</f>
        <v>252</v>
      </c>
      <c r="M25" s="4">
        <f>L25-K25</f>
        <v>-1633</v>
      </c>
      <c r="N25" s="27">
        <f>L25/K25*100</f>
        <v>13.36870026525199</v>
      </c>
      <c r="O25" s="4">
        <f>O27+O30+O34+O36+O32+O31+O33+O35</f>
        <v>2274</v>
      </c>
      <c r="P25" s="4">
        <f>P27+P30+P34+P36+P32+P31+P33+P35</f>
        <v>3456</v>
      </c>
      <c r="Q25" s="4">
        <f>P25-O25</f>
        <v>1182</v>
      </c>
      <c r="R25" s="27">
        <f>P25/O25*100</f>
        <v>151.97889182058046</v>
      </c>
    </row>
    <row r="26" spans="1:18" ht="13.5" customHeight="1" hidden="1">
      <c r="A26" s="28"/>
      <c r="B26" s="29"/>
      <c r="C26" s="29"/>
      <c r="D26" s="4"/>
      <c r="E26" s="4"/>
      <c r="F26" s="4"/>
      <c r="G26" s="4"/>
      <c r="H26" s="30"/>
      <c r="I26" s="4"/>
      <c r="J26" s="27"/>
      <c r="K26" s="4"/>
      <c r="L26" s="4"/>
      <c r="M26" s="4"/>
      <c r="N26" s="27"/>
      <c r="O26" s="4"/>
      <c r="P26" s="4"/>
      <c r="Q26" s="4"/>
      <c r="R26" s="27"/>
    </row>
    <row r="27" spans="1:18" ht="104.25" customHeight="1">
      <c r="A27" s="28" t="s">
        <v>62</v>
      </c>
      <c r="B27" s="29" t="s">
        <v>63</v>
      </c>
      <c r="C27" s="29" t="s">
        <v>262</v>
      </c>
      <c r="D27" s="4">
        <v>0</v>
      </c>
      <c r="E27" s="4">
        <v>0</v>
      </c>
      <c r="F27" s="4"/>
      <c r="G27" s="4"/>
      <c r="H27" s="30"/>
      <c r="I27" s="4">
        <f>E27-D27</f>
        <v>0</v>
      </c>
      <c r="J27" s="27">
        <v>0</v>
      </c>
      <c r="K27" s="4"/>
      <c r="L27" s="4"/>
      <c r="M27" s="4"/>
      <c r="N27" s="27"/>
      <c r="O27" s="4"/>
      <c r="P27" s="4"/>
      <c r="Q27" s="4"/>
      <c r="R27" s="27"/>
    </row>
    <row r="28" spans="1:18" ht="87" customHeight="1">
      <c r="A28" s="28" t="s">
        <v>320</v>
      </c>
      <c r="B28" s="29"/>
      <c r="C28" s="29" t="s">
        <v>321</v>
      </c>
      <c r="D28" s="4">
        <v>0</v>
      </c>
      <c r="E28" s="4">
        <v>0</v>
      </c>
      <c r="F28" s="4"/>
      <c r="G28" s="4"/>
      <c r="H28" s="30"/>
      <c r="I28" s="4">
        <f>E28-D28</f>
        <v>0</v>
      </c>
      <c r="J28" s="27">
        <v>0</v>
      </c>
      <c r="K28" s="4"/>
      <c r="L28" s="4"/>
      <c r="M28" s="4"/>
      <c r="N28" s="27"/>
      <c r="O28" s="4"/>
      <c r="P28" s="4"/>
      <c r="Q28" s="4"/>
      <c r="R28" s="27"/>
    </row>
    <row r="29" spans="1:18" ht="104.25" customHeight="1">
      <c r="A29" s="28" t="s">
        <v>322</v>
      </c>
      <c r="B29" s="29"/>
      <c r="C29" s="29" t="s">
        <v>323</v>
      </c>
      <c r="D29" s="4">
        <v>310</v>
      </c>
      <c r="E29" s="4">
        <v>9988</v>
      </c>
      <c r="F29" s="4"/>
      <c r="G29" s="4"/>
      <c r="H29" s="30"/>
      <c r="I29" s="4">
        <f>E29-D29</f>
        <v>9678</v>
      </c>
      <c r="J29" s="27">
        <f>E29/D29*100</f>
        <v>3221.935483870968</v>
      </c>
      <c r="K29" s="4"/>
      <c r="L29" s="4"/>
      <c r="M29" s="4"/>
      <c r="N29" s="27"/>
      <c r="O29" s="4"/>
      <c r="P29" s="4"/>
      <c r="Q29" s="4"/>
      <c r="R29" s="27"/>
    </row>
    <row r="30" spans="1:18" ht="104.25" customHeight="1">
      <c r="A30" s="28" t="s">
        <v>64</v>
      </c>
      <c r="B30" s="29" t="s">
        <v>63</v>
      </c>
      <c r="C30" s="29" t="s">
        <v>263</v>
      </c>
      <c r="D30" s="4"/>
      <c r="E30" s="4"/>
      <c r="F30" s="4"/>
      <c r="G30" s="4"/>
      <c r="H30" s="30"/>
      <c r="I30" s="4"/>
      <c r="J30" s="27"/>
      <c r="K30" s="4">
        <v>0</v>
      </c>
      <c r="L30" s="4">
        <v>0</v>
      </c>
      <c r="M30" s="4">
        <f aca="true" t="shared" si="4" ref="M30:M36">L30-K30</f>
        <v>0</v>
      </c>
      <c r="N30" s="27">
        <v>0</v>
      </c>
      <c r="O30" s="4">
        <v>0</v>
      </c>
      <c r="P30" s="4">
        <v>154</v>
      </c>
      <c r="Q30" s="4">
        <f aca="true" t="shared" si="5" ref="Q30:Q38">P30-O30</f>
        <v>154</v>
      </c>
      <c r="R30" s="27">
        <v>0</v>
      </c>
    </row>
    <row r="31" spans="1:18" ht="108.75" customHeight="1">
      <c r="A31" s="28" t="s">
        <v>283</v>
      </c>
      <c r="B31" s="29"/>
      <c r="C31" s="29" t="s">
        <v>284</v>
      </c>
      <c r="D31" s="4"/>
      <c r="E31" s="4"/>
      <c r="F31" s="4"/>
      <c r="G31" s="4"/>
      <c r="H31" s="30"/>
      <c r="I31" s="4"/>
      <c r="J31" s="27"/>
      <c r="K31" s="4">
        <v>350</v>
      </c>
      <c r="L31" s="4">
        <v>0</v>
      </c>
      <c r="M31" s="4">
        <f t="shared" si="4"/>
        <v>-350</v>
      </c>
      <c r="N31" s="27">
        <v>0</v>
      </c>
      <c r="O31" s="4">
        <v>0</v>
      </c>
      <c r="P31" s="4">
        <v>0</v>
      </c>
      <c r="Q31" s="4">
        <f t="shared" si="5"/>
        <v>0</v>
      </c>
      <c r="R31" s="27">
        <v>0</v>
      </c>
    </row>
    <row r="32" spans="1:18" ht="59.25" customHeight="1">
      <c r="A32" s="28" t="s">
        <v>65</v>
      </c>
      <c r="B32" s="29" t="s">
        <v>66</v>
      </c>
      <c r="C32" s="29" t="s">
        <v>259</v>
      </c>
      <c r="D32" s="4">
        <v>1490</v>
      </c>
      <c r="E32" s="4">
        <v>1099</v>
      </c>
      <c r="F32" s="4"/>
      <c r="G32" s="4"/>
      <c r="H32" s="30"/>
      <c r="I32" s="4">
        <f>E32-D32</f>
        <v>-391</v>
      </c>
      <c r="J32" s="27">
        <f>E32/D32*100</f>
        <v>73.75838926174497</v>
      </c>
      <c r="K32" s="4">
        <v>0</v>
      </c>
      <c r="L32" s="4">
        <v>0</v>
      </c>
      <c r="M32" s="4">
        <f t="shared" si="4"/>
        <v>0</v>
      </c>
      <c r="N32" s="27">
        <v>0</v>
      </c>
      <c r="O32" s="4">
        <v>0</v>
      </c>
      <c r="P32" s="4">
        <v>0</v>
      </c>
      <c r="Q32" s="4">
        <f t="shared" si="5"/>
        <v>0</v>
      </c>
      <c r="R32" s="27">
        <v>0</v>
      </c>
    </row>
    <row r="33" spans="1:18" ht="57" customHeight="1">
      <c r="A33" s="28" t="s">
        <v>281</v>
      </c>
      <c r="B33" s="29"/>
      <c r="C33" s="29" t="s">
        <v>282</v>
      </c>
      <c r="D33" s="4">
        <v>1485</v>
      </c>
      <c r="E33" s="4">
        <v>206</v>
      </c>
      <c r="F33" s="4"/>
      <c r="G33" s="4"/>
      <c r="H33" s="30"/>
      <c r="I33" s="4">
        <f>E33-D33</f>
        <v>-1279</v>
      </c>
      <c r="J33" s="27">
        <f>E33/D33*100</f>
        <v>13.872053872053872</v>
      </c>
      <c r="K33" s="4">
        <v>1485</v>
      </c>
      <c r="L33" s="4">
        <v>206</v>
      </c>
      <c r="M33" s="4">
        <f t="shared" si="4"/>
        <v>-1279</v>
      </c>
      <c r="N33" s="27">
        <f>L33/K33*100</f>
        <v>13.872053872053872</v>
      </c>
      <c r="O33" s="4">
        <v>0</v>
      </c>
      <c r="P33" s="4">
        <v>0</v>
      </c>
      <c r="Q33" s="4">
        <f t="shared" si="5"/>
        <v>0</v>
      </c>
      <c r="R33" s="27">
        <v>0</v>
      </c>
    </row>
    <row r="34" spans="1:18" ht="59.25" customHeight="1">
      <c r="A34" s="28" t="s">
        <v>67</v>
      </c>
      <c r="B34" s="29"/>
      <c r="C34" s="29" t="s">
        <v>68</v>
      </c>
      <c r="D34" s="4">
        <v>300</v>
      </c>
      <c r="E34" s="4">
        <v>0</v>
      </c>
      <c r="F34" s="4"/>
      <c r="G34" s="4"/>
      <c r="H34" s="30"/>
      <c r="I34" s="4">
        <f>E34-D34</f>
        <v>-300</v>
      </c>
      <c r="J34" s="27">
        <f>E34/D34*100</f>
        <v>0</v>
      </c>
      <c r="K34" s="4"/>
      <c r="L34" s="4">
        <v>0</v>
      </c>
      <c r="M34" s="4">
        <f t="shared" si="4"/>
        <v>0</v>
      </c>
      <c r="N34" s="27"/>
      <c r="O34" s="4"/>
      <c r="P34" s="4">
        <v>0</v>
      </c>
      <c r="Q34" s="4">
        <f t="shared" si="5"/>
        <v>0</v>
      </c>
      <c r="R34" s="27"/>
    </row>
    <row r="35" spans="1:18" ht="59.25" customHeight="1">
      <c r="A35" s="28" t="s">
        <v>314</v>
      </c>
      <c r="B35" s="29"/>
      <c r="C35" s="29" t="s">
        <v>315</v>
      </c>
      <c r="D35" s="4"/>
      <c r="E35" s="4"/>
      <c r="F35" s="4"/>
      <c r="G35" s="4"/>
      <c r="H35" s="30"/>
      <c r="I35" s="4"/>
      <c r="J35" s="27"/>
      <c r="K35" s="4"/>
      <c r="L35" s="4"/>
      <c r="M35" s="4"/>
      <c r="N35" s="27"/>
      <c r="O35" s="48">
        <v>2274</v>
      </c>
      <c r="P35" s="48">
        <v>3302</v>
      </c>
      <c r="Q35" s="48">
        <f>P35-O35</f>
        <v>1028</v>
      </c>
      <c r="R35" s="49">
        <f>P35/O35*100</f>
        <v>145.20668425681617</v>
      </c>
    </row>
    <row r="36" spans="1:18" ht="54" customHeight="1">
      <c r="A36" s="28" t="s">
        <v>69</v>
      </c>
      <c r="B36" s="29"/>
      <c r="C36" s="29" t="s">
        <v>285</v>
      </c>
      <c r="D36" s="4"/>
      <c r="E36" s="4"/>
      <c r="F36" s="4"/>
      <c r="G36" s="4"/>
      <c r="H36" s="30"/>
      <c r="I36" s="4"/>
      <c r="J36" s="27"/>
      <c r="K36" s="4">
        <v>0</v>
      </c>
      <c r="L36" s="4">
        <v>0</v>
      </c>
      <c r="M36" s="4">
        <f t="shared" si="4"/>
        <v>0</v>
      </c>
      <c r="N36" s="27">
        <v>0</v>
      </c>
      <c r="O36" s="4">
        <v>0</v>
      </c>
      <c r="P36" s="4">
        <v>0</v>
      </c>
      <c r="Q36" s="4">
        <f t="shared" si="5"/>
        <v>0</v>
      </c>
      <c r="R36" s="27">
        <v>0</v>
      </c>
    </row>
    <row r="37" spans="1:18" ht="87.75" customHeight="1">
      <c r="A37" s="28" t="s">
        <v>312</v>
      </c>
      <c r="B37" s="29"/>
      <c r="C37" s="29" t="s">
        <v>324</v>
      </c>
      <c r="D37" s="4">
        <v>27</v>
      </c>
      <c r="E37" s="4">
        <v>84</v>
      </c>
      <c r="F37" s="4"/>
      <c r="G37" s="4"/>
      <c r="H37" s="30"/>
      <c r="I37" s="4">
        <f>E37-D37</f>
        <v>57</v>
      </c>
      <c r="J37" s="27">
        <f>E37/D37*100</f>
        <v>311.11111111111114</v>
      </c>
      <c r="K37" s="4"/>
      <c r="L37" s="4"/>
      <c r="M37" s="4"/>
      <c r="N37" s="27"/>
      <c r="O37" s="4"/>
      <c r="P37" s="4"/>
      <c r="Q37" s="4"/>
      <c r="R37" s="27"/>
    </row>
    <row r="38" spans="1:18" ht="86.25" customHeight="1">
      <c r="A38" s="28" t="s">
        <v>312</v>
      </c>
      <c r="B38" s="29"/>
      <c r="C38" s="29" t="s">
        <v>313</v>
      </c>
      <c r="D38" s="4">
        <v>50</v>
      </c>
      <c r="E38" s="4">
        <v>46</v>
      </c>
      <c r="F38" s="4"/>
      <c r="G38" s="4"/>
      <c r="H38" s="30"/>
      <c r="I38" s="4">
        <f>E38-D38</f>
        <v>-4</v>
      </c>
      <c r="J38" s="27">
        <v>0</v>
      </c>
      <c r="K38" s="4">
        <v>50</v>
      </c>
      <c r="L38" s="4">
        <v>46</v>
      </c>
      <c r="M38" s="4">
        <f>L38-K38</f>
        <v>-4</v>
      </c>
      <c r="N38" s="27">
        <f>L38/K38*100</f>
        <v>92</v>
      </c>
      <c r="O38" s="4">
        <v>0</v>
      </c>
      <c r="P38" s="4">
        <v>0</v>
      </c>
      <c r="Q38" s="4">
        <f t="shared" si="5"/>
        <v>0</v>
      </c>
      <c r="R38" s="27"/>
    </row>
    <row r="39" spans="1:18" ht="27" customHeight="1">
      <c r="A39" s="28" t="s">
        <v>70</v>
      </c>
      <c r="B39" s="29" t="s">
        <v>71</v>
      </c>
      <c r="C39" s="29" t="s">
        <v>72</v>
      </c>
      <c r="D39" s="4">
        <v>0</v>
      </c>
      <c r="E39" s="4">
        <v>0</v>
      </c>
      <c r="F39" s="4"/>
      <c r="G39" s="4"/>
      <c r="H39" s="30"/>
      <c r="I39" s="4">
        <f>E39-D39</f>
        <v>0</v>
      </c>
      <c r="J39" s="27">
        <v>0</v>
      </c>
      <c r="K39" s="4"/>
      <c r="L39" s="4"/>
      <c r="M39" s="4"/>
      <c r="N39" s="27"/>
      <c r="O39" s="4"/>
      <c r="P39" s="4"/>
      <c r="Q39" s="4"/>
      <c r="R39" s="27"/>
    </row>
    <row r="40" spans="1:18" ht="22.5" customHeight="1">
      <c r="A40" s="28" t="s">
        <v>73</v>
      </c>
      <c r="B40" s="29" t="s">
        <v>74</v>
      </c>
      <c r="C40" s="29" t="s">
        <v>75</v>
      </c>
      <c r="D40" s="4">
        <v>2000</v>
      </c>
      <c r="E40" s="4">
        <v>1329</v>
      </c>
      <c r="F40" s="4"/>
      <c r="G40" s="4"/>
      <c r="H40" s="30"/>
      <c r="I40" s="4">
        <f>E40-D40</f>
        <v>-671</v>
      </c>
      <c r="J40" s="27">
        <f>E40/D40*100</f>
        <v>66.45</v>
      </c>
      <c r="K40" s="4">
        <v>31</v>
      </c>
      <c r="L40" s="4">
        <v>85</v>
      </c>
      <c r="M40" s="4">
        <f>L40-K40</f>
        <v>54</v>
      </c>
      <c r="N40" s="27">
        <f>L40/K40*100</f>
        <v>274.19354838709677</v>
      </c>
      <c r="O40" s="4">
        <v>35</v>
      </c>
      <c r="P40" s="4">
        <v>25</v>
      </c>
      <c r="Q40" s="4">
        <f>P40-O40</f>
        <v>-10</v>
      </c>
      <c r="R40" s="27">
        <f>P40/O40*100</f>
        <v>71.42857142857143</v>
      </c>
    </row>
    <row r="41" spans="1:18" ht="27" customHeight="1">
      <c r="A41" s="28" t="s">
        <v>76</v>
      </c>
      <c r="B41" s="29" t="s">
        <v>77</v>
      </c>
      <c r="C41" s="29" t="s">
        <v>78</v>
      </c>
      <c r="D41" s="4">
        <v>0</v>
      </c>
      <c r="E41" s="4">
        <v>0</v>
      </c>
      <c r="F41" s="4"/>
      <c r="G41" s="4"/>
      <c r="H41" s="30"/>
      <c r="I41" s="4">
        <f>E41-D41</f>
        <v>0</v>
      </c>
      <c r="J41" s="31">
        <v>0</v>
      </c>
      <c r="K41" s="4">
        <v>0</v>
      </c>
      <c r="L41" s="4">
        <v>0</v>
      </c>
      <c r="M41" s="4">
        <f>L41-K41</f>
        <v>0</v>
      </c>
      <c r="N41" s="27">
        <v>0</v>
      </c>
      <c r="O41" s="4">
        <v>0</v>
      </c>
      <c r="P41" s="4">
        <v>0</v>
      </c>
      <c r="Q41" s="4">
        <f>P41-O41</f>
        <v>0</v>
      </c>
      <c r="R41" s="27">
        <v>0</v>
      </c>
    </row>
    <row r="42" spans="1:18" ht="12.75" customHeight="1" hidden="1">
      <c r="A42" s="28" t="s">
        <v>79</v>
      </c>
      <c r="B42" s="29" t="s">
        <v>80</v>
      </c>
      <c r="C42" s="29" t="s">
        <v>81</v>
      </c>
      <c r="D42" s="4"/>
      <c r="E42" s="4"/>
      <c r="F42" s="4"/>
      <c r="G42" s="4"/>
      <c r="H42" s="30"/>
      <c r="I42" s="4"/>
      <c r="J42" s="27"/>
      <c r="K42" s="4"/>
      <c r="L42" s="4"/>
      <c r="M42" s="4"/>
      <c r="N42" s="27"/>
      <c r="O42" s="4"/>
      <c r="P42" s="4"/>
      <c r="Q42" s="4"/>
      <c r="R42" s="27"/>
    </row>
    <row r="43" spans="1:18" ht="12.75" customHeight="1" hidden="1">
      <c r="A43" s="28" t="s">
        <v>82</v>
      </c>
      <c r="B43" s="29" t="s">
        <v>80</v>
      </c>
      <c r="C43" s="29" t="s">
        <v>83</v>
      </c>
      <c r="D43" s="4"/>
      <c r="E43" s="4"/>
      <c r="F43" s="4"/>
      <c r="G43" s="4"/>
      <c r="H43" s="30"/>
      <c r="I43" s="4">
        <f>E43-D43</f>
        <v>0</v>
      </c>
      <c r="J43" s="27"/>
      <c r="K43" s="4"/>
      <c r="L43" s="4"/>
      <c r="M43" s="4"/>
      <c r="N43" s="27"/>
      <c r="O43" s="4"/>
      <c r="P43" s="4"/>
      <c r="Q43" s="4"/>
      <c r="R43" s="27"/>
    </row>
    <row r="44" spans="1:18" s="7" customFormat="1" ht="22.5" customHeight="1">
      <c r="A44" s="56" t="s">
        <v>325</v>
      </c>
      <c r="B44" s="54" t="s">
        <v>326</v>
      </c>
      <c r="C44" s="55" t="s">
        <v>327</v>
      </c>
      <c r="D44" s="4">
        <f>D45</f>
        <v>477301</v>
      </c>
      <c r="E44" s="4">
        <f>E45</f>
        <v>270765</v>
      </c>
      <c r="F44" s="4" t="e">
        <f>F45+F50+F72+F86+F91+#REF!</f>
        <v>#REF!</v>
      </c>
      <c r="G44" s="4" t="e">
        <f>G45+G50+G72+G86+G91+#REF!</f>
        <v>#REF!</v>
      </c>
      <c r="H44" s="4" t="e">
        <f>H45+H50+H72+H86+H91+#REF!</f>
        <v>#REF!</v>
      </c>
      <c r="I44" s="4">
        <f>E44-D44</f>
        <v>-206536</v>
      </c>
      <c r="J44" s="27">
        <f>E44/D44*100</f>
        <v>56.72835380608882</v>
      </c>
      <c r="K44" s="4">
        <f>K45</f>
        <v>26596</v>
      </c>
      <c r="L44" s="4">
        <f>L45</f>
        <v>14010</v>
      </c>
      <c r="M44" s="48">
        <f>M45</f>
        <v>-12586</v>
      </c>
      <c r="N44" s="27">
        <f>L44/K44*100</f>
        <v>52.67709429989472</v>
      </c>
      <c r="O44" s="4">
        <f>O45</f>
        <v>19329</v>
      </c>
      <c r="P44" s="4">
        <f>P45</f>
        <v>9533</v>
      </c>
      <c r="Q44" s="4">
        <f>Q45+Q50+Q72+Q86+Q91+Q100+Q101</f>
        <v>-14640</v>
      </c>
      <c r="R44" s="27">
        <f>P44/O44*100</f>
        <v>49.31967509959129</v>
      </c>
    </row>
    <row r="45" spans="1:18" s="33" customFormat="1" ht="42.75" customHeight="1">
      <c r="A45" s="56" t="s">
        <v>328</v>
      </c>
      <c r="B45" s="54" t="s">
        <v>326</v>
      </c>
      <c r="C45" s="55" t="s">
        <v>329</v>
      </c>
      <c r="D45" s="3">
        <f>D50+D72+D86+D100+D46</f>
        <v>477301</v>
      </c>
      <c r="E45" s="3">
        <f>E50+E72+E86+E100+E46</f>
        <v>270765</v>
      </c>
      <c r="F45" s="3" t="e">
        <f>#REF!+F46</f>
        <v>#REF!</v>
      </c>
      <c r="G45" s="3" t="e">
        <f>#REF!+G46</f>
        <v>#REF!</v>
      </c>
      <c r="H45" s="32" t="e">
        <f>#REF!+H46</f>
        <v>#REF!</v>
      </c>
      <c r="I45" s="4">
        <f>E45-D45</f>
        <v>-206536</v>
      </c>
      <c r="J45" s="27">
        <f>E45/D45*100</f>
        <v>56.72835380608882</v>
      </c>
      <c r="K45" s="3">
        <f>K50+K72+K86+K100+K46</f>
        <v>26596</v>
      </c>
      <c r="L45" s="3">
        <f>L50+L72+L86+L100+L46</f>
        <v>14010</v>
      </c>
      <c r="M45" s="4">
        <f>L45-K45</f>
        <v>-12586</v>
      </c>
      <c r="N45" s="27">
        <f>L45/K45*100</f>
        <v>52.67709429989472</v>
      </c>
      <c r="O45" s="3">
        <f>O50+O72+O86+O100+O46</f>
        <v>19329</v>
      </c>
      <c r="P45" s="3">
        <f>P50+P72+P86+P46+P100</f>
        <v>9533</v>
      </c>
      <c r="Q45" s="4">
        <f>P45-O45</f>
        <v>-9796</v>
      </c>
      <c r="R45" s="27">
        <f>P45/O45*100</f>
        <v>49.31967509959129</v>
      </c>
    </row>
    <row r="46" spans="1:18" ht="27.75" customHeight="1">
      <c r="A46" s="56" t="s">
        <v>330</v>
      </c>
      <c r="B46" s="54" t="s">
        <v>326</v>
      </c>
      <c r="C46" s="55" t="s">
        <v>331</v>
      </c>
      <c r="D46" s="48">
        <v>136368</v>
      </c>
      <c r="E46" s="4">
        <f>E47</f>
        <v>73298</v>
      </c>
      <c r="F46" s="4"/>
      <c r="G46" s="4"/>
      <c r="H46" s="30"/>
      <c r="I46" s="4">
        <f>E46-D46</f>
        <v>-63070</v>
      </c>
      <c r="J46" s="27">
        <f>E46/D46*100</f>
        <v>53.75014666197349</v>
      </c>
      <c r="K46" s="4">
        <v>7575</v>
      </c>
      <c r="L46" s="4">
        <f>L49</f>
        <v>3880</v>
      </c>
      <c r="M46" s="4">
        <f>L46-K46</f>
        <v>-3695</v>
      </c>
      <c r="N46" s="27">
        <v>0</v>
      </c>
      <c r="O46" s="4">
        <v>11756</v>
      </c>
      <c r="P46" s="4">
        <f>P48</f>
        <v>6211</v>
      </c>
      <c r="Q46" s="4">
        <f>P46-O46</f>
        <v>-5545</v>
      </c>
      <c r="R46" s="27">
        <f>P46/O46*100</f>
        <v>52.83259612112964</v>
      </c>
    </row>
    <row r="47" spans="1:18" ht="39" customHeight="1">
      <c r="A47" s="56" t="s">
        <v>332</v>
      </c>
      <c r="B47" s="54" t="s">
        <v>326</v>
      </c>
      <c r="C47" s="55" t="s">
        <v>333</v>
      </c>
      <c r="D47" s="4">
        <v>136368</v>
      </c>
      <c r="E47" s="4">
        <v>73298</v>
      </c>
      <c r="F47" s="4"/>
      <c r="G47" s="4"/>
      <c r="H47" s="30"/>
      <c r="I47" s="4">
        <f>E47-D47</f>
        <v>-63070</v>
      </c>
      <c r="J47" s="27">
        <f>E47/D47*100</f>
        <v>53.75014666197349</v>
      </c>
      <c r="K47" s="4"/>
      <c r="L47" s="4"/>
      <c r="M47" s="4"/>
      <c r="N47" s="27"/>
      <c r="O47" s="4"/>
      <c r="P47" s="4"/>
      <c r="Q47" s="4"/>
      <c r="R47" s="27"/>
    </row>
    <row r="48" spans="1:18" ht="28.5" customHeight="1">
      <c r="A48" s="56" t="s">
        <v>334</v>
      </c>
      <c r="B48" s="54" t="s">
        <v>326</v>
      </c>
      <c r="C48" s="55" t="s">
        <v>335</v>
      </c>
      <c r="D48" s="4"/>
      <c r="E48" s="4"/>
      <c r="F48" s="4"/>
      <c r="G48" s="4"/>
      <c r="H48" s="30"/>
      <c r="I48" s="4"/>
      <c r="J48" s="27"/>
      <c r="K48" s="4">
        <v>0</v>
      </c>
      <c r="L48" s="4">
        <v>0</v>
      </c>
      <c r="M48" s="4">
        <f>L48-K48</f>
        <v>0</v>
      </c>
      <c r="N48" s="27">
        <v>0</v>
      </c>
      <c r="O48" s="4">
        <v>11756</v>
      </c>
      <c r="P48" s="4">
        <v>6211</v>
      </c>
      <c r="Q48" s="4">
        <f>P48-O48</f>
        <v>-5545</v>
      </c>
      <c r="R48" s="27">
        <f>P48/O48*100</f>
        <v>52.83259612112964</v>
      </c>
    </row>
    <row r="49" spans="1:18" ht="35.25" customHeight="1">
      <c r="A49" s="56" t="s">
        <v>336</v>
      </c>
      <c r="B49" s="54" t="s">
        <v>326</v>
      </c>
      <c r="C49" s="55" t="s">
        <v>337</v>
      </c>
      <c r="D49" s="4">
        <v>0</v>
      </c>
      <c r="E49" s="4">
        <v>0</v>
      </c>
      <c r="F49" s="4"/>
      <c r="G49" s="4"/>
      <c r="H49" s="30"/>
      <c r="I49" s="4">
        <f>E49-D49</f>
        <v>0</v>
      </c>
      <c r="J49" s="27">
        <v>0</v>
      </c>
      <c r="K49" s="4">
        <v>7575</v>
      </c>
      <c r="L49" s="4">
        <v>3880</v>
      </c>
      <c r="M49" s="4">
        <f>L49-K49</f>
        <v>-3695</v>
      </c>
      <c r="N49" s="27">
        <f>L49/K49*100</f>
        <v>51.221122112211226</v>
      </c>
      <c r="O49" s="4">
        <v>0</v>
      </c>
      <c r="P49" s="4">
        <v>0</v>
      </c>
      <c r="Q49" s="4">
        <v>0</v>
      </c>
      <c r="R49" s="27">
        <v>0</v>
      </c>
    </row>
    <row r="50" spans="1:18" s="33" customFormat="1" ht="37.5" customHeight="1">
      <c r="A50" s="56" t="s">
        <v>338</v>
      </c>
      <c r="B50" s="54" t="s">
        <v>326</v>
      </c>
      <c r="C50" s="55" t="s">
        <v>339</v>
      </c>
      <c r="D50" s="61">
        <f>D60+D65+D66+D63+D62</f>
        <v>56142</v>
      </c>
      <c r="E50" s="3">
        <f>E60+E65+E66+E63+E62</f>
        <v>19016</v>
      </c>
      <c r="F50" s="3" t="e">
        <f>F51+F52+F55+F58+F59+F69+F70+F53+F54+F60+F66+F56+F64+F57+#REF!+F68+F67</f>
        <v>#REF!</v>
      </c>
      <c r="G50" s="3" t="e">
        <f>G51+G52+G55+G58+G59+G69+G70+G53+G54+G60+G66+G56+G64+G57+#REF!+G68+G67</f>
        <v>#REF!</v>
      </c>
      <c r="H50" s="3" t="e">
        <f>H51+H52+H55+H58+H59+H69+H70+H53+H54+H60+H66+H56+H64+H57+#REF!+H68+H67</f>
        <v>#REF!</v>
      </c>
      <c r="I50" s="3">
        <f>E50-D50</f>
        <v>-37126</v>
      </c>
      <c r="J50" s="27">
        <f>E50/D50*100</f>
        <v>33.87125503188344</v>
      </c>
      <c r="K50" s="3">
        <f>K60+K65+K66</f>
        <v>12021</v>
      </c>
      <c r="L50" s="3">
        <f>L60+L66</f>
        <v>3130</v>
      </c>
      <c r="M50" s="3">
        <f>L50-K50</f>
        <v>-8891</v>
      </c>
      <c r="N50" s="27">
        <v>0</v>
      </c>
      <c r="O50" s="3">
        <f>O60+O65+O66</f>
        <v>5556</v>
      </c>
      <c r="P50" s="3">
        <f>P60+P65+P66</f>
        <v>2201</v>
      </c>
      <c r="Q50" s="3">
        <f>P50-O50</f>
        <v>-3355</v>
      </c>
      <c r="R50" s="27">
        <f aca="true" t="shared" si="6" ref="R50:R57">P50/O50*100</f>
        <v>39.614830813534915</v>
      </c>
    </row>
    <row r="51" spans="1:18" ht="3.75" customHeight="1" hidden="1">
      <c r="A51" s="56" t="s">
        <v>340</v>
      </c>
      <c r="B51" s="54" t="s">
        <v>326</v>
      </c>
      <c r="C51" s="55" t="s">
        <v>341</v>
      </c>
      <c r="D51" s="4"/>
      <c r="E51" s="4"/>
      <c r="F51" s="4"/>
      <c r="G51" s="4"/>
      <c r="H51" s="30"/>
      <c r="I51" s="4"/>
      <c r="J51" s="27"/>
      <c r="K51" s="4"/>
      <c r="L51" s="4"/>
      <c r="M51" s="4"/>
      <c r="N51" s="27" t="e">
        <f aca="true" t="shared" si="7" ref="N51:N64">L51/K51*100</f>
        <v>#DIV/0!</v>
      </c>
      <c r="O51" s="4"/>
      <c r="P51" s="4"/>
      <c r="Q51" s="4"/>
      <c r="R51" s="27" t="e">
        <f t="shared" si="6"/>
        <v>#DIV/0!</v>
      </c>
    </row>
    <row r="52" spans="1:18" ht="12.75" customHeight="1" hidden="1">
      <c r="A52" s="56" t="s">
        <v>342</v>
      </c>
      <c r="B52" s="54" t="s">
        <v>326</v>
      </c>
      <c r="C52" s="55" t="s">
        <v>343</v>
      </c>
      <c r="D52" s="4"/>
      <c r="E52" s="4"/>
      <c r="F52" s="4"/>
      <c r="G52" s="4"/>
      <c r="H52" s="30"/>
      <c r="I52" s="4"/>
      <c r="J52" s="27"/>
      <c r="K52" s="4"/>
      <c r="L52" s="4"/>
      <c r="M52" s="4"/>
      <c r="N52" s="27" t="e">
        <f t="shared" si="7"/>
        <v>#DIV/0!</v>
      </c>
      <c r="O52" s="4"/>
      <c r="P52" s="4"/>
      <c r="Q52" s="4"/>
      <c r="R52" s="27" t="e">
        <f t="shared" si="6"/>
        <v>#DIV/0!</v>
      </c>
    </row>
    <row r="53" spans="1:18" ht="12.75" customHeight="1" hidden="1">
      <c r="A53" s="56" t="s">
        <v>344</v>
      </c>
      <c r="B53" s="54" t="s">
        <v>326</v>
      </c>
      <c r="C53" s="55" t="s">
        <v>345</v>
      </c>
      <c r="D53" s="4"/>
      <c r="E53" s="4"/>
      <c r="F53" s="4"/>
      <c r="G53" s="4"/>
      <c r="H53" s="30"/>
      <c r="I53" s="4"/>
      <c r="J53" s="27"/>
      <c r="K53" s="4"/>
      <c r="L53" s="4"/>
      <c r="M53" s="4"/>
      <c r="N53" s="27" t="e">
        <f t="shared" si="7"/>
        <v>#DIV/0!</v>
      </c>
      <c r="O53" s="4"/>
      <c r="P53" s="4"/>
      <c r="Q53" s="4"/>
      <c r="R53" s="27" t="e">
        <f t="shared" si="6"/>
        <v>#DIV/0!</v>
      </c>
    </row>
    <row r="54" spans="1:18" ht="3" customHeight="1" hidden="1">
      <c r="A54" s="56" t="s">
        <v>346</v>
      </c>
      <c r="B54" s="54" t="s">
        <v>326</v>
      </c>
      <c r="C54" s="55" t="s">
        <v>347</v>
      </c>
      <c r="D54" s="4"/>
      <c r="E54" s="4"/>
      <c r="F54" s="4"/>
      <c r="G54" s="4"/>
      <c r="H54" s="30"/>
      <c r="I54" s="4">
        <f>E54-D54</f>
        <v>0</v>
      </c>
      <c r="J54" s="27"/>
      <c r="K54" s="4"/>
      <c r="L54" s="4"/>
      <c r="M54" s="4"/>
      <c r="N54" s="27" t="e">
        <f t="shared" si="7"/>
        <v>#DIV/0!</v>
      </c>
      <c r="O54" s="4"/>
      <c r="P54" s="4"/>
      <c r="Q54" s="4"/>
      <c r="R54" s="27" t="e">
        <f t="shared" si="6"/>
        <v>#DIV/0!</v>
      </c>
    </row>
    <row r="55" spans="1:18" ht="56.25" customHeight="1" hidden="1">
      <c r="A55" s="56" t="s">
        <v>348</v>
      </c>
      <c r="B55" s="54" t="s">
        <v>326</v>
      </c>
      <c r="C55" s="55" t="s">
        <v>349</v>
      </c>
      <c r="D55" s="4"/>
      <c r="E55" s="4"/>
      <c r="F55" s="4"/>
      <c r="G55" s="4"/>
      <c r="H55" s="30"/>
      <c r="I55" s="4">
        <f>E55-D55</f>
        <v>0</v>
      </c>
      <c r="J55" s="27"/>
      <c r="K55" s="4"/>
      <c r="L55" s="4"/>
      <c r="M55" s="4"/>
      <c r="N55" s="27" t="e">
        <f t="shared" si="7"/>
        <v>#DIV/0!</v>
      </c>
      <c r="O55" s="4"/>
      <c r="P55" s="4"/>
      <c r="Q55" s="4"/>
      <c r="R55" s="27" t="e">
        <f t="shared" si="6"/>
        <v>#DIV/0!</v>
      </c>
    </row>
    <row r="56" spans="1:18" ht="52.5" customHeight="1" hidden="1">
      <c r="A56" s="56" t="s">
        <v>350</v>
      </c>
      <c r="B56" s="54" t="s">
        <v>326</v>
      </c>
      <c r="C56" s="55" t="s">
        <v>351</v>
      </c>
      <c r="D56" s="4"/>
      <c r="E56" s="4"/>
      <c r="F56" s="4"/>
      <c r="G56" s="4"/>
      <c r="H56" s="30"/>
      <c r="I56" s="4"/>
      <c r="J56" s="27"/>
      <c r="K56" s="4"/>
      <c r="L56" s="4"/>
      <c r="M56" s="4"/>
      <c r="N56" s="27" t="e">
        <f t="shared" si="7"/>
        <v>#DIV/0!</v>
      </c>
      <c r="O56" s="4"/>
      <c r="P56" s="4"/>
      <c r="Q56" s="4"/>
      <c r="R56" s="27" t="e">
        <f t="shared" si="6"/>
        <v>#DIV/0!</v>
      </c>
    </row>
    <row r="57" spans="1:18" ht="0.75" customHeight="1" hidden="1">
      <c r="A57" s="56" t="s">
        <v>352</v>
      </c>
      <c r="B57" s="54" t="s">
        <v>326</v>
      </c>
      <c r="C57" s="55" t="s">
        <v>353</v>
      </c>
      <c r="D57" s="4"/>
      <c r="E57" s="4"/>
      <c r="F57" s="4"/>
      <c r="G57" s="4"/>
      <c r="H57" s="30"/>
      <c r="I57" s="4">
        <f>E57-D57</f>
        <v>0</v>
      </c>
      <c r="J57" s="27"/>
      <c r="K57" s="4"/>
      <c r="L57" s="4"/>
      <c r="M57" s="4"/>
      <c r="N57" s="27" t="e">
        <f t="shared" si="7"/>
        <v>#DIV/0!</v>
      </c>
      <c r="O57" s="4"/>
      <c r="P57" s="4"/>
      <c r="Q57" s="4"/>
      <c r="R57" s="27" t="e">
        <f t="shared" si="6"/>
        <v>#DIV/0!</v>
      </c>
    </row>
    <row r="58" spans="1:18" ht="25.5" customHeight="1" hidden="1">
      <c r="A58" s="56" t="s">
        <v>356</v>
      </c>
      <c r="B58" s="54" t="s">
        <v>326</v>
      </c>
      <c r="C58" s="55" t="s">
        <v>357</v>
      </c>
      <c r="D58" s="4"/>
      <c r="E58" s="4"/>
      <c r="F58" s="4"/>
      <c r="G58" s="4"/>
      <c r="H58" s="30"/>
      <c r="I58" s="4">
        <f>E58-D58</f>
        <v>0</v>
      </c>
      <c r="J58" s="27">
        <v>0</v>
      </c>
      <c r="K58" s="4"/>
      <c r="L58" s="4"/>
      <c r="M58" s="4"/>
      <c r="N58" s="27" t="e">
        <f t="shared" si="7"/>
        <v>#DIV/0!</v>
      </c>
      <c r="O58" s="4"/>
      <c r="P58" s="4"/>
      <c r="Q58" s="4"/>
      <c r="R58" s="27" t="e">
        <f>P58/O58*100</f>
        <v>#DIV/0!</v>
      </c>
    </row>
    <row r="59" spans="1:18" ht="25.5" customHeight="1" hidden="1">
      <c r="A59" s="56" t="s">
        <v>358</v>
      </c>
      <c r="B59" s="54" t="s">
        <v>326</v>
      </c>
      <c r="C59" s="55" t="s">
        <v>359</v>
      </c>
      <c r="D59" s="4">
        <v>0</v>
      </c>
      <c r="E59" s="4">
        <v>0</v>
      </c>
      <c r="F59" s="4"/>
      <c r="G59" s="4"/>
      <c r="H59" s="30"/>
      <c r="I59" s="4">
        <v>0</v>
      </c>
      <c r="J59" s="27">
        <v>0</v>
      </c>
      <c r="K59" s="4">
        <v>0</v>
      </c>
      <c r="L59" s="4">
        <v>0</v>
      </c>
      <c r="M59" s="4">
        <f>L59-K59</f>
        <v>0</v>
      </c>
      <c r="N59" s="27">
        <v>0</v>
      </c>
      <c r="O59" s="4">
        <v>0</v>
      </c>
      <c r="P59" s="4">
        <v>0</v>
      </c>
      <c r="Q59" s="4">
        <f>P59-O59</f>
        <v>0</v>
      </c>
      <c r="R59" s="27">
        <v>0</v>
      </c>
    </row>
    <row r="60" spans="1:18" ht="33.75" customHeight="1">
      <c r="A60" s="56" t="s">
        <v>340</v>
      </c>
      <c r="B60" s="54" t="s">
        <v>326</v>
      </c>
      <c r="C60" s="55" t="s">
        <v>341</v>
      </c>
      <c r="D60" s="4">
        <v>3797</v>
      </c>
      <c r="E60" s="4">
        <v>1432</v>
      </c>
      <c r="F60" s="4"/>
      <c r="G60" s="4"/>
      <c r="H60" s="30"/>
      <c r="I60" s="4">
        <f>E60-D60</f>
        <v>-2365</v>
      </c>
      <c r="J60" s="27">
        <v>0</v>
      </c>
      <c r="K60" s="4">
        <v>0</v>
      </c>
      <c r="L60" s="4">
        <v>0</v>
      </c>
      <c r="M60" s="4">
        <v>0</v>
      </c>
      <c r="N60" s="27">
        <v>0</v>
      </c>
      <c r="O60" s="4">
        <v>1200</v>
      </c>
      <c r="P60" s="4">
        <v>0</v>
      </c>
      <c r="Q60" s="4">
        <f>P60-O60</f>
        <v>-1200</v>
      </c>
      <c r="R60" s="27">
        <f>P60/O60*100</f>
        <v>0</v>
      </c>
    </row>
    <row r="61" spans="1:18" ht="1.5" customHeight="1" hidden="1">
      <c r="A61" s="56" t="s">
        <v>342</v>
      </c>
      <c r="B61" s="54" t="s">
        <v>326</v>
      </c>
      <c r="C61" s="55" t="s">
        <v>343</v>
      </c>
      <c r="D61" s="4"/>
      <c r="E61" s="4"/>
      <c r="F61" s="4"/>
      <c r="G61" s="4"/>
      <c r="H61" s="30"/>
      <c r="I61" s="4"/>
      <c r="J61" s="27"/>
      <c r="K61" s="4">
        <v>0</v>
      </c>
      <c r="L61" s="4">
        <v>0</v>
      </c>
      <c r="M61" s="4">
        <f>L61-K61</f>
        <v>0</v>
      </c>
      <c r="N61" s="27">
        <v>0</v>
      </c>
      <c r="O61" s="4">
        <v>0</v>
      </c>
      <c r="P61" s="4">
        <v>0</v>
      </c>
      <c r="Q61" s="4">
        <f>P61-O61</f>
        <v>0</v>
      </c>
      <c r="R61" s="27">
        <v>0</v>
      </c>
    </row>
    <row r="62" spans="1:18" ht="46.5" customHeight="1">
      <c r="A62" s="62" t="s">
        <v>411</v>
      </c>
      <c r="B62" s="54"/>
      <c r="C62" s="55" t="s">
        <v>412</v>
      </c>
      <c r="D62" s="4">
        <v>18235</v>
      </c>
      <c r="E62" s="4">
        <v>0</v>
      </c>
      <c r="F62" s="4"/>
      <c r="G62" s="4"/>
      <c r="H62" s="30"/>
      <c r="I62" s="4">
        <f>E62-D62</f>
        <v>-18235</v>
      </c>
      <c r="J62" s="27">
        <f>E62/D62*100</f>
        <v>0</v>
      </c>
      <c r="K62" s="4"/>
      <c r="L62" s="4"/>
      <c r="M62" s="4"/>
      <c r="N62" s="27"/>
      <c r="O62" s="4"/>
      <c r="P62" s="4"/>
      <c r="Q62" s="4"/>
      <c r="R62" s="27"/>
    </row>
    <row r="63" spans="1:18" ht="72" customHeight="1">
      <c r="A63" s="56" t="s">
        <v>346</v>
      </c>
      <c r="B63" s="54" t="s">
        <v>326</v>
      </c>
      <c r="C63" s="55" t="s">
        <v>347</v>
      </c>
      <c r="D63" s="4">
        <v>1244</v>
      </c>
      <c r="E63" s="4">
        <v>1244</v>
      </c>
      <c r="F63" s="4"/>
      <c r="G63" s="4"/>
      <c r="H63" s="30"/>
      <c r="I63" s="4">
        <f aca="true" t="shared" si="8" ref="I63:I69">E63-D63</f>
        <v>0</v>
      </c>
      <c r="J63" s="27">
        <f>E63/D63*100</f>
        <v>100</v>
      </c>
      <c r="K63" s="4">
        <v>0</v>
      </c>
      <c r="L63" s="4">
        <v>0</v>
      </c>
      <c r="M63" s="4">
        <f>L63-K63</f>
        <v>0</v>
      </c>
      <c r="N63" s="27">
        <v>0</v>
      </c>
      <c r="O63" s="4">
        <v>0</v>
      </c>
      <c r="P63" s="4">
        <v>0</v>
      </c>
      <c r="Q63" s="4">
        <f>P63-O63</f>
        <v>0</v>
      </c>
      <c r="R63" s="27">
        <v>0</v>
      </c>
    </row>
    <row r="64" spans="1:18" ht="59.25" customHeight="1" hidden="1">
      <c r="A64" s="56" t="s">
        <v>348</v>
      </c>
      <c r="B64" s="54" t="s">
        <v>326</v>
      </c>
      <c r="C64" s="55" t="s">
        <v>349</v>
      </c>
      <c r="D64" s="4"/>
      <c r="E64" s="4"/>
      <c r="F64" s="4"/>
      <c r="G64" s="4"/>
      <c r="H64" s="30"/>
      <c r="I64" s="4">
        <f t="shared" si="8"/>
        <v>0</v>
      </c>
      <c r="J64" s="27"/>
      <c r="K64" s="4"/>
      <c r="L64" s="4"/>
      <c r="M64" s="4"/>
      <c r="N64" s="27" t="e">
        <f t="shared" si="7"/>
        <v>#DIV/0!</v>
      </c>
      <c r="O64" s="4"/>
      <c r="P64" s="4"/>
      <c r="Q64" s="4"/>
      <c r="R64" s="27" t="e">
        <f>P64/O64*100</f>
        <v>#DIV/0!</v>
      </c>
    </row>
    <row r="65" spans="1:18" ht="33.75" customHeight="1">
      <c r="A65" s="56" t="s">
        <v>350</v>
      </c>
      <c r="B65" s="54" t="s">
        <v>326</v>
      </c>
      <c r="C65" s="55" t="s">
        <v>351</v>
      </c>
      <c r="D65" s="4">
        <v>170</v>
      </c>
      <c r="E65" s="4">
        <v>170</v>
      </c>
      <c r="F65" s="4"/>
      <c r="G65" s="4"/>
      <c r="H65" s="30"/>
      <c r="I65" s="4">
        <f t="shared" si="8"/>
        <v>0</v>
      </c>
      <c r="J65" s="27">
        <f>E65/D65*100</f>
        <v>100</v>
      </c>
      <c r="K65" s="4">
        <v>0</v>
      </c>
      <c r="L65" s="4">
        <v>0</v>
      </c>
      <c r="M65" s="4">
        <f>L65-K65</f>
        <v>0</v>
      </c>
      <c r="N65" s="27">
        <v>0</v>
      </c>
      <c r="O65" s="4">
        <v>100</v>
      </c>
      <c r="P65" s="4">
        <v>100</v>
      </c>
      <c r="Q65" s="4">
        <f>P65-O65</f>
        <v>0</v>
      </c>
      <c r="R65" s="27">
        <f>P65/O65*100</f>
        <v>100</v>
      </c>
    </row>
    <row r="66" spans="1:18" ht="24" customHeight="1">
      <c r="A66" s="56" t="s">
        <v>352</v>
      </c>
      <c r="B66" s="54" t="s">
        <v>326</v>
      </c>
      <c r="C66" s="55" t="s">
        <v>353</v>
      </c>
      <c r="D66" s="4">
        <f>D67+D68+D69</f>
        <v>32696</v>
      </c>
      <c r="E66" s="4">
        <f>E67+E68+E69</f>
        <v>16170</v>
      </c>
      <c r="F66" s="4"/>
      <c r="G66" s="4"/>
      <c r="H66" s="30"/>
      <c r="I66" s="4">
        <f t="shared" si="8"/>
        <v>-16526</v>
      </c>
      <c r="J66" s="27">
        <v>0</v>
      </c>
      <c r="K66" s="4">
        <f>K67+K68+K69</f>
        <v>12021</v>
      </c>
      <c r="L66" s="4">
        <f>L67+L68+L69</f>
        <v>3130</v>
      </c>
      <c r="M66" s="4">
        <f>M67+M68+M69</f>
        <v>-8891</v>
      </c>
      <c r="N66" s="27">
        <f>L66/K66*100</f>
        <v>26.037767240662173</v>
      </c>
      <c r="O66" s="4">
        <f>O67+O68+O69</f>
        <v>4256</v>
      </c>
      <c r="P66" s="4">
        <f>P67+P68+P69</f>
        <v>2101</v>
      </c>
      <c r="Q66" s="4">
        <f>Q67+Q68+Q69</f>
        <v>-2155</v>
      </c>
      <c r="R66" s="27">
        <f>P66/O66*100</f>
        <v>49.3656015037594</v>
      </c>
    </row>
    <row r="67" spans="1:18" ht="33.75" customHeight="1">
      <c r="A67" s="56" t="s">
        <v>354</v>
      </c>
      <c r="B67" s="54" t="s">
        <v>326</v>
      </c>
      <c r="C67" s="55" t="s">
        <v>355</v>
      </c>
      <c r="D67" s="4">
        <v>32696</v>
      </c>
      <c r="E67" s="4">
        <v>16170</v>
      </c>
      <c r="F67" s="4"/>
      <c r="G67" s="4"/>
      <c r="H67" s="30"/>
      <c r="I67" s="4">
        <f t="shared" si="8"/>
        <v>-16526</v>
      </c>
      <c r="J67" s="27">
        <f>E67/D67*100</f>
        <v>49.455590897969174</v>
      </c>
      <c r="K67" s="4"/>
      <c r="L67" s="4"/>
      <c r="M67" s="4"/>
      <c r="N67" s="27"/>
      <c r="O67" s="4"/>
      <c r="P67" s="4"/>
      <c r="Q67" s="4"/>
      <c r="R67" s="27"/>
    </row>
    <row r="68" spans="1:18" ht="26.25" customHeight="1">
      <c r="A68" s="56" t="s">
        <v>356</v>
      </c>
      <c r="B68" s="54" t="s">
        <v>326</v>
      </c>
      <c r="C68" s="55" t="s">
        <v>357</v>
      </c>
      <c r="D68" s="4">
        <v>0</v>
      </c>
      <c r="E68" s="4">
        <v>0</v>
      </c>
      <c r="F68" s="4"/>
      <c r="G68" s="4"/>
      <c r="H68" s="30"/>
      <c r="I68" s="4">
        <f t="shared" si="8"/>
        <v>0</v>
      </c>
      <c r="J68" s="27">
        <v>0</v>
      </c>
      <c r="K68" s="4"/>
      <c r="L68" s="4"/>
      <c r="M68" s="4"/>
      <c r="N68" s="27"/>
      <c r="O68" s="4">
        <v>4256</v>
      </c>
      <c r="P68" s="4">
        <v>2101</v>
      </c>
      <c r="Q68" s="4">
        <f>P68-O68</f>
        <v>-2155</v>
      </c>
      <c r="R68" s="27">
        <f>P68/O68*100</f>
        <v>49.3656015037594</v>
      </c>
    </row>
    <row r="69" spans="1:18" ht="22.5" customHeight="1">
      <c r="A69" s="56" t="s">
        <v>358</v>
      </c>
      <c r="B69" s="54" t="s">
        <v>326</v>
      </c>
      <c r="C69" s="55" t="s">
        <v>359</v>
      </c>
      <c r="D69" s="4">
        <v>0</v>
      </c>
      <c r="E69" s="4">
        <v>0</v>
      </c>
      <c r="F69" s="4"/>
      <c r="G69" s="4"/>
      <c r="H69" s="30"/>
      <c r="I69" s="4">
        <f t="shared" si="8"/>
        <v>0</v>
      </c>
      <c r="J69" s="27">
        <v>0</v>
      </c>
      <c r="K69" s="4">
        <v>12021</v>
      </c>
      <c r="L69" s="4">
        <v>3130</v>
      </c>
      <c r="M69" s="4">
        <f>L69-K69</f>
        <v>-8891</v>
      </c>
      <c r="N69" s="27">
        <f>L69/K69*100</f>
        <v>26.037767240662173</v>
      </c>
      <c r="O69" s="4">
        <v>0</v>
      </c>
      <c r="P69" s="4">
        <v>0</v>
      </c>
      <c r="Q69" s="4">
        <f>P69-O69</f>
        <v>0</v>
      </c>
      <c r="R69" s="27">
        <v>0</v>
      </c>
    </row>
    <row r="70" spans="1:18" ht="11.25" customHeight="1">
      <c r="A70" s="28"/>
      <c r="B70" s="29"/>
      <c r="C70" s="29"/>
      <c r="D70" s="4"/>
      <c r="E70" s="4"/>
      <c r="F70" s="4"/>
      <c r="G70" s="4"/>
      <c r="H70" s="30"/>
      <c r="I70" s="4"/>
      <c r="J70" s="27"/>
      <c r="K70" s="4"/>
      <c r="L70" s="4"/>
      <c r="M70" s="4"/>
      <c r="N70" s="27"/>
      <c r="O70" s="4"/>
      <c r="P70" s="4"/>
      <c r="Q70" s="4"/>
      <c r="R70" s="27"/>
    </row>
    <row r="71" spans="1:18" ht="11.25" customHeight="1">
      <c r="A71" s="28"/>
      <c r="B71" s="29"/>
      <c r="C71" s="29"/>
      <c r="D71" s="4"/>
      <c r="E71" s="4"/>
      <c r="F71" s="4"/>
      <c r="G71" s="4"/>
      <c r="H71" s="30"/>
      <c r="I71" s="4"/>
      <c r="J71" s="27"/>
      <c r="K71" s="4"/>
      <c r="L71" s="4"/>
      <c r="M71" s="4"/>
      <c r="N71" s="27"/>
      <c r="O71" s="4"/>
      <c r="P71" s="4"/>
      <c r="Q71" s="4"/>
      <c r="R71" s="27"/>
    </row>
    <row r="72" spans="1:18" s="33" customFormat="1" ht="27.75" customHeight="1">
      <c r="A72" s="56" t="s">
        <v>360</v>
      </c>
      <c r="B72" s="58" t="s">
        <v>326</v>
      </c>
      <c r="C72" s="59" t="s">
        <v>361</v>
      </c>
      <c r="D72" s="61">
        <f>D74+D75+D76+D77+D78+D79+D80+D81+D83+D85+D82+D73+D84</f>
        <v>218936</v>
      </c>
      <c r="E72" s="3">
        <f>E74+E75+E76+E77+E78+E79+E80+E81+E83+E85+E82+E73+E84</f>
        <v>141057</v>
      </c>
      <c r="F72" s="3" t="e">
        <f>F74+#REF!+F75+F76+F77+F78+F79+#REF!+F80+F81+#REF!+F83+F85</f>
        <v>#REF!</v>
      </c>
      <c r="G72" s="3" t="e">
        <f>G74+#REF!+G75+G76+G77+G78+G79+#REF!+G80+G81+#REF!+G83+G85</f>
        <v>#REF!</v>
      </c>
      <c r="H72" s="3" t="e">
        <f>H74+#REF!+H75+H76+H77+H78+H79+#REF!+H80+H81+#REF!+H83+H85</f>
        <v>#REF!</v>
      </c>
      <c r="I72" s="4">
        <f>E72-D72</f>
        <v>-77879</v>
      </c>
      <c r="J72" s="27">
        <f>E72/D72*100</f>
        <v>64.42841743705922</v>
      </c>
      <c r="K72" s="3">
        <f>K74+K75+K76+K77+K78+K79+K80+K81+K83+K85+K82</f>
        <v>0</v>
      </c>
      <c r="L72" s="3">
        <f>L74+L75+L77+L79+L80+L81+L83+L84+L85</f>
        <v>0</v>
      </c>
      <c r="M72" s="4">
        <f>L72-K72</f>
        <v>0</v>
      </c>
      <c r="N72" s="27">
        <v>0</v>
      </c>
      <c r="O72" s="3">
        <f>O74+O75+O76+O77+O78+O79+O80+O81+O83+O85+O82</f>
        <v>637</v>
      </c>
      <c r="P72" s="3">
        <f>P74+P75+P77+P79+P80+P81+P83+P84+P85</f>
        <v>303</v>
      </c>
      <c r="Q72" s="4">
        <f>P72-O72</f>
        <v>-334</v>
      </c>
      <c r="R72" s="27">
        <f>P72/O72*100</f>
        <v>47.56671899529042</v>
      </c>
    </row>
    <row r="73" spans="1:18" s="33" customFormat="1" ht="51" customHeight="1" hidden="1">
      <c r="A73" s="56" t="s">
        <v>362</v>
      </c>
      <c r="B73" s="58" t="s">
        <v>326</v>
      </c>
      <c r="C73" s="59" t="s">
        <v>363</v>
      </c>
      <c r="D73" s="34"/>
      <c r="E73" s="34"/>
      <c r="F73" s="34"/>
      <c r="G73" s="34"/>
      <c r="H73" s="35"/>
      <c r="I73" s="36">
        <f>E73-D73</f>
        <v>0</v>
      </c>
      <c r="J73" s="27"/>
      <c r="K73" s="3"/>
      <c r="L73" s="3"/>
      <c r="M73" s="4"/>
      <c r="N73" s="27"/>
      <c r="O73" s="3"/>
      <c r="P73" s="3"/>
      <c r="Q73" s="4"/>
      <c r="R73" s="27"/>
    </row>
    <row r="74" spans="1:18" ht="46.5" customHeight="1">
      <c r="A74" s="56" t="s">
        <v>364</v>
      </c>
      <c r="B74" s="58" t="s">
        <v>326</v>
      </c>
      <c r="C74" s="59" t="s">
        <v>365</v>
      </c>
      <c r="D74" s="4">
        <v>10359</v>
      </c>
      <c r="E74" s="4">
        <v>5078</v>
      </c>
      <c r="F74" s="4"/>
      <c r="G74" s="4"/>
      <c r="H74" s="30"/>
      <c r="I74" s="4">
        <f>E74-D74</f>
        <v>-5281</v>
      </c>
      <c r="J74" s="27">
        <f aca="true" t="shared" si="9" ref="J74:J79">E74/D74*100</f>
        <v>49.020175692634425</v>
      </c>
      <c r="K74" s="4"/>
      <c r="L74" s="4"/>
      <c r="M74" s="4"/>
      <c r="N74" s="27"/>
      <c r="O74" s="4"/>
      <c r="P74" s="4"/>
      <c r="Q74" s="4"/>
      <c r="R74" s="27"/>
    </row>
    <row r="75" spans="1:18" ht="55.5" customHeight="1">
      <c r="A75" s="56" t="s">
        <v>366</v>
      </c>
      <c r="B75" s="58" t="s">
        <v>326</v>
      </c>
      <c r="C75" s="59" t="s">
        <v>367</v>
      </c>
      <c r="D75" s="4">
        <v>11371</v>
      </c>
      <c r="E75" s="4">
        <v>5379</v>
      </c>
      <c r="F75" s="4"/>
      <c r="G75" s="4"/>
      <c r="H75" s="30"/>
      <c r="I75" s="4">
        <f>E75-D75</f>
        <v>-5992</v>
      </c>
      <c r="J75" s="27">
        <f t="shared" si="9"/>
        <v>47.30454665376836</v>
      </c>
      <c r="K75" s="4">
        <v>0</v>
      </c>
      <c r="L75" s="4">
        <v>0</v>
      </c>
      <c r="M75" s="4">
        <f>L75-K75</f>
        <v>0</v>
      </c>
      <c r="N75" s="27">
        <v>0</v>
      </c>
      <c r="O75" s="4">
        <v>0</v>
      </c>
      <c r="P75" s="4">
        <v>0</v>
      </c>
      <c r="Q75" s="4">
        <f>P75-O75</f>
        <v>0</v>
      </c>
      <c r="R75" s="27">
        <v>0</v>
      </c>
    </row>
    <row r="76" spans="1:18" ht="12.75" customHeight="1" hidden="1">
      <c r="A76" s="56" t="s">
        <v>368</v>
      </c>
      <c r="B76" s="58" t="s">
        <v>326</v>
      </c>
      <c r="C76" s="59" t="s">
        <v>369</v>
      </c>
      <c r="D76" s="4"/>
      <c r="E76" s="4"/>
      <c r="F76" s="4"/>
      <c r="G76" s="4"/>
      <c r="H76" s="30"/>
      <c r="I76" s="4">
        <f aca="true" t="shared" si="10" ref="I76:I82">E76-D76</f>
        <v>0</v>
      </c>
      <c r="J76" s="27" t="e">
        <f t="shared" si="9"/>
        <v>#DIV/0!</v>
      </c>
      <c r="K76" s="4"/>
      <c r="L76" s="4"/>
      <c r="M76" s="4">
        <f>L76-K76</f>
        <v>0</v>
      </c>
      <c r="N76" s="27" t="e">
        <f>L76/K76*100</f>
        <v>#DIV/0!</v>
      </c>
      <c r="O76" s="4"/>
      <c r="P76" s="4"/>
      <c r="Q76" s="4">
        <f>P76-O76</f>
        <v>0</v>
      </c>
      <c r="R76" s="27" t="e">
        <f>P76/O76*100</f>
        <v>#DIV/0!</v>
      </c>
    </row>
    <row r="77" spans="1:18" ht="89.25" customHeight="1">
      <c r="A77" s="56" t="s">
        <v>370</v>
      </c>
      <c r="B77" s="58" t="s">
        <v>326</v>
      </c>
      <c r="C77" s="59" t="s">
        <v>371</v>
      </c>
      <c r="D77" s="4">
        <v>9476</v>
      </c>
      <c r="E77" s="4">
        <v>6499</v>
      </c>
      <c r="F77" s="4"/>
      <c r="G77" s="4"/>
      <c r="H77" s="30"/>
      <c r="I77" s="4">
        <f t="shared" si="10"/>
        <v>-2977</v>
      </c>
      <c r="J77" s="27">
        <f t="shared" si="9"/>
        <v>68.58379062895736</v>
      </c>
      <c r="K77" s="4"/>
      <c r="L77" s="4"/>
      <c r="M77" s="4"/>
      <c r="N77" s="27"/>
      <c r="O77" s="4"/>
      <c r="P77" s="4"/>
      <c r="Q77" s="4"/>
      <c r="R77" s="27"/>
    </row>
    <row r="78" spans="1:18" ht="0.75" customHeight="1" hidden="1">
      <c r="A78" s="56" t="s">
        <v>372</v>
      </c>
      <c r="B78" s="58" t="s">
        <v>326</v>
      </c>
      <c r="C78" s="59" t="s">
        <v>373</v>
      </c>
      <c r="D78" s="4"/>
      <c r="E78" s="4"/>
      <c r="F78" s="4"/>
      <c r="G78" s="4"/>
      <c r="H78" s="30"/>
      <c r="I78" s="4">
        <f t="shared" si="10"/>
        <v>0</v>
      </c>
      <c r="J78" s="27" t="e">
        <f t="shared" si="9"/>
        <v>#DIV/0!</v>
      </c>
      <c r="K78" s="4"/>
      <c r="L78" s="4"/>
      <c r="M78" s="4"/>
      <c r="N78" s="27"/>
      <c r="O78" s="4"/>
      <c r="P78" s="4"/>
      <c r="Q78" s="4"/>
      <c r="R78" s="27"/>
    </row>
    <row r="79" spans="1:18" ht="71.25" customHeight="1">
      <c r="A79" s="56" t="s">
        <v>374</v>
      </c>
      <c r="B79" s="58" t="s">
        <v>326</v>
      </c>
      <c r="C79" s="59" t="s">
        <v>375</v>
      </c>
      <c r="D79" s="4">
        <v>965</v>
      </c>
      <c r="E79" s="4">
        <v>0</v>
      </c>
      <c r="F79" s="4"/>
      <c r="G79" s="4"/>
      <c r="H79" s="30"/>
      <c r="I79" s="4">
        <f t="shared" si="10"/>
        <v>-965</v>
      </c>
      <c r="J79" s="27">
        <f t="shared" si="9"/>
        <v>0</v>
      </c>
      <c r="K79" s="4"/>
      <c r="L79" s="4"/>
      <c r="M79" s="4"/>
      <c r="N79" s="27"/>
      <c r="O79" s="4"/>
      <c r="P79" s="4"/>
      <c r="Q79" s="4"/>
      <c r="R79" s="27"/>
    </row>
    <row r="80" spans="1:18" ht="50.25" customHeight="1">
      <c r="A80" s="56" t="s">
        <v>376</v>
      </c>
      <c r="B80" s="58" t="s">
        <v>326</v>
      </c>
      <c r="C80" s="59" t="s">
        <v>377</v>
      </c>
      <c r="D80" s="4">
        <v>0</v>
      </c>
      <c r="E80" s="4">
        <v>0</v>
      </c>
      <c r="F80" s="4"/>
      <c r="G80" s="4"/>
      <c r="H80" s="30"/>
      <c r="I80" s="4">
        <f t="shared" si="10"/>
        <v>0</v>
      </c>
      <c r="J80" s="27">
        <v>0</v>
      </c>
      <c r="K80" s="4">
        <v>0</v>
      </c>
      <c r="L80" s="4">
        <v>0</v>
      </c>
      <c r="M80" s="4">
        <f>L80-K80</f>
        <v>0</v>
      </c>
      <c r="N80" s="27">
        <v>0</v>
      </c>
      <c r="O80" s="4">
        <v>637</v>
      </c>
      <c r="P80" s="4">
        <v>303</v>
      </c>
      <c r="Q80" s="4">
        <f>P80-O80</f>
        <v>-334</v>
      </c>
      <c r="R80" s="27">
        <f>P80/O80*100</f>
        <v>47.56671899529042</v>
      </c>
    </row>
    <row r="81" spans="1:18" ht="118.5" customHeight="1">
      <c r="A81" s="56" t="s">
        <v>378</v>
      </c>
      <c r="B81" s="58" t="s">
        <v>326</v>
      </c>
      <c r="C81" s="59" t="s">
        <v>380</v>
      </c>
      <c r="D81" s="4">
        <v>2376</v>
      </c>
      <c r="E81" s="4">
        <v>2376</v>
      </c>
      <c r="F81" s="4"/>
      <c r="G81" s="4"/>
      <c r="H81" s="30"/>
      <c r="I81" s="4">
        <f t="shared" si="10"/>
        <v>0</v>
      </c>
      <c r="J81" s="27">
        <v>0</v>
      </c>
      <c r="K81" s="4"/>
      <c r="L81" s="4"/>
      <c r="M81" s="4"/>
      <c r="N81" s="27">
        <v>0</v>
      </c>
      <c r="O81" s="4"/>
      <c r="P81" s="4"/>
      <c r="Q81" s="4"/>
      <c r="R81" s="27"/>
    </row>
    <row r="82" spans="1:18" ht="111.75" customHeight="1" hidden="1">
      <c r="A82" s="56" t="s">
        <v>379</v>
      </c>
      <c r="B82" s="58" t="s">
        <v>326</v>
      </c>
      <c r="C82" s="59" t="s">
        <v>380</v>
      </c>
      <c r="D82" s="4">
        <v>0</v>
      </c>
      <c r="E82" s="4">
        <v>0</v>
      </c>
      <c r="F82" s="4"/>
      <c r="G82" s="4"/>
      <c r="H82" s="30"/>
      <c r="I82" s="4">
        <f t="shared" si="10"/>
        <v>0</v>
      </c>
      <c r="J82" s="27">
        <v>0</v>
      </c>
      <c r="K82" s="4"/>
      <c r="L82" s="4"/>
      <c r="M82" s="4"/>
      <c r="N82" s="27"/>
      <c r="O82" s="4"/>
      <c r="P82" s="4"/>
      <c r="Q82" s="4"/>
      <c r="R82" s="27"/>
    </row>
    <row r="83" spans="1:18" ht="60.75" customHeight="1">
      <c r="A83" s="56" t="s">
        <v>381</v>
      </c>
      <c r="B83" s="58" t="s">
        <v>326</v>
      </c>
      <c r="C83" s="59" t="s">
        <v>382</v>
      </c>
      <c r="D83" s="4">
        <v>0</v>
      </c>
      <c r="E83" s="4">
        <v>0</v>
      </c>
      <c r="F83" s="4"/>
      <c r="G83" s="4"/>
      <c r="H83" s="30"/>
      <c r="I83" s="4">
        <f>E83-D83</f>
        <v>0</v>
      </c>
      <c r="J83" s="27">
        <v>0</v>
      </c>
      <c r="K83" s="4">
        <v>0</v>
      </c>
      <c r="L83" s="4"/>
      <c r="M83" s="4"/>
      <c r="N83" s="27"/>
      <c r="O83" s="4"/>
      <c r="P83" s="4"/>
      <c r="Q83" s="4"/>
      <c r="R83" s="27"/>
    </row>
    <row r="84" spans="1:18" ht="36" customHeight="1">
      <c r="A84" s="56" t="s">
        <v>383</v>
      </c>
      <c r="B84" s="58" t="s">
        <v>326</v>
      </c>
      <c r="C84" s="59" t="s">
        <v>384</v>
      </c>
      <c r="D84" s="4">
        <v>2502</v>
      </c>
      <c r="E84" s="4">
        <v>1283</v>
      </c>
      <c r="F84" s="4"/>
      <c r="G84" s="4"/>
      <c r="H84" s="30"/>
      <c r="I84" s="4">
        <f>E84-D84</f>
        <v>-1219</v>
      </c>
      <c r="J84" s="27">
        <f>E84/D84*100</f>
        <v>51.27897681854516</v>
      </c>
      <c r="K84" s="4"/>
      <c r="L84" s="4"/>
      <c r="M84" s="4"/>
      <c r="N84" s="27"/>
      <c r="O84" s="4"/>
      <c r="P84" s="4"/>
      <c r="Q84" s="4"/>
      <c r="R84" s="27"/>
    </row>
    <row r="85" spans="1:18" ht="22.5" customHeight="1">
      <c r="A85" s="56" t="s">
        <v>385</v>
      </c>
      <c r="B85" s="58" t="s">
        <v>326</v>
      </c>
      <c r="C85" s="59" t="s">
        <v>386</v>
      </c>
      <c r="D85" s="4">
        <v>181887</v>
      </c>
      <c r="E85" s="4">
        <v>120442</v>
      </c>
      <c r="F85" s="4"/>
      <c r="G85" s="4"/>
      <c r="H85" s="30"/>
      <c r="I85" s="4">
        <f>E85-D85</f>
        <v>-61445</v>
      </c>
      <c r="J85" s="27">
        <f aca="true" t="shared" si="11" ref="J85:J91">E85/D85*100</f>
        <v>66.2180364731949</v>
      </c>
      <c r="K85" s="4"/>
      <c r="L85" s="4"/>
      <c r="M85" s="4"/>
      <c r="N85" s="27"/>
      <c r="O85" s="4"/>
      <c r="P85" s="4"/>
      <c r="Q85" s="4"/>
      <c r="R85" s="27"/>
    </row>
    <row r="86" spans="1:18" s="37" customFormat="1" ht="15.75" customHeight="1">
      <c r="A86" s="56" t="s">
        <v>387</v>
      </c>
      <c r="B86" s="58" t="s">
        <v>326</v>
      </c>
      <c r="C86" s="59" t="s">
        <v>388</v>
      </c>
      <c r="D86" s="61">
        <f>D87</f>
        <v>61185</v>
      </c>
      <c r="E86" s="3">
        <f>E87</f>
        <v>32724</v>
      </c>
      <c r="F86" s="3" t="e">
        <f>F87+F90+F94+F92+F93+#REF!+#REF!+F96+F98+#REF!+#REF!+F97</f>
        <v>#REF!</v>
      </c>
      <c r="G86" s="3" t="e">
        <f>G87+G90+G94+G92+G93+#REF!+#REF!+G96+G98+#REF!+#REF!+G97</f>
        <v>#REF!</v>
      </c>
      <c r="H86" s="3" t="e">
        <f>H87+H90+H94+H92+H93+#REF!+#REF!+H96+H98+#REF!+#REF!+H97</f>
        <v>#REF!</v>
      </c>
      <c r="I86" s="3">
        <f>I87+I90+I94+I92+I93+I96+I98+I97</f>
        <v>-48009</v>
      </c>
      <c r="J86" s="27">
        <f t="shared" si="11"/>
        <v>53.48369698455504</v>
      </c>
      <c r="K86" s="3">
        <f>K87+K90</f>
        <v>7000</v>
      </c>
      <c r="L86" s="3">
        <f>L87+L90</f>
        <v>7000</v>
      </c>
      <c r="M86" s="3">
        <f>M87+M90</f>
        <v>0</v>
      </c>
      <c r="N86" s="27">
        <v>0</v>
      </c>
      <c r="O86" s="3">
        <f>O87</f>
        <v>1310</v>
      </c>
      <c r="P86" s="3">
        <f>P87</f>
        <v>687</v>
      </c>
      <c r="Q86" s="3">
        <f>Q87+Q90</f>
        <v>-1216</v>
      </c>
      <c r="R86" s="27">
        <v>0</v>
      </c>
    </row>
    <row r="87" spans="1:18" ht="69.75" customHeight="1">
      <c r="A87" s="56" t="s">
        <v>389</v>
      </c>
      <c r="B87" s="58" t="s">
        <v>326</v>
      </c>
      <c r="C87" s="59" t="s">
        <v>390</v>
      </c>
      <c r="D87" s="4">
        <f>D88+D90</f>
        <v>61185</v>
      </c>
      <c r="E87" s="4">
        <f>E88+E90</f>
        <v>32724</v>
      </c>
      <c r="F87" s="4"/>
      <c r="G87" s="4"/>
      <c r="H87" s="30"/>
      <c r="I87" s="4">
        <f aca="true" t="shared" si="12" ref="I87:I94">E87-D87</f>
        <v>-28461</v>
      </c>
      <c r="J87" s="27">
        <f t="shared" si="11"/>
        <v>53.48369698455504</v>
      </c>
      <c r="K87" s="4">
        <v>0</v>
      </c>
      <c r="L87" s="4">
        <v>0</v>
      </c>
      <c r="M87" s="4">
        <v>0</v>
      </c>
      <c r="N87" s="27">
        <v>0</v>
      </c>
      <c r="O87" s="4">
        <f>O88+O90+O89</f>
        <v>1310</v>
      </c>
      <c r="P87" s="4">
        <f>P88+P90+P89</f>
        <v>687</v>
      </c>
      <c r="Q87" s="4">
        <f>P87-O87</f>
        <v>-623</v>
      </c>
      <c r="R87" s="27">
        <v>0</v>
      </c>
    </row>
    <row r="88" spans="1:18" ht="74.25" customHeight="1">
      <c r="A88" s="56" t="s">
        <v>389</v>
      </c>
      <c r="B88" s="58" t="s">
        <v>326</v>
      </c>
      <c r="C88" s="59" t="s">
        <v>392</v>
      </c>
      <c r="D88" s="4">
        <v>21248</v>
      </c>
      <c r="E88" s="4">
        <v>12335</v>
      </c>
      <c r="F88" s="4"/>
      <c r="G88" s="4"/>
      <c r="H88" s="30"/>
      <c r="I88" s="4">
        <f>E88-D88</f>
        <v>-8913</v>
      </c>
      <c r="J88" s="27">
        <f t="shared" si="11"/>
        <v>58.05252259036144</v>
      </c>
      <c r="K88" s="4"/>
      <c r="L88" s="4"/>
      <c r="M88" s="4"/>
      <c r="N88" s="27"/>
      <c r="O88" s="4">
        <v>0</v>
      </c>
      <c r="P88" s="4">
        <v>0</v>
      </c>
      <c r="Q88" s="4">
        <f>P88-O88</f>
        <v>0</v>
      </c>
      <c r="R88" s="27">
        <v>0</v>
      </c>
    </row>
    <row r="89" spans="1:18" ht="84" customHeight="1">
      <c r="A89" s="56" t="s">
        <v>413</v>
      </c>
      <c r="B89" s="58"/>
      <c r="C89" s="59" t="s">
        <v>414</v>
      </c>
      <c r="D89" s="4"/>
      <c r="E89" s="4"/>
      <c r="F89" s="4"/>
      <c r="G89" s="4"/>
      <c r="H89" s="30"/>
      <c r="I89" s="4"/>
      <c r="J89" s="27"/>
      <c r="K89" s="4"/>
      <c r="L89" s="4"/>
      <c r="M89" s="4"/>
      <c r="N89" s="27"/>
      <c r="O89" s="4">
        <v>30</v>
      </c>
      <c r="P89" s="4">
        <v>0</v>
      </c>
      <c r="Q89" s="4">
        <f>P89-O89</f>
        <v>-30</v>
      </c>
      <c r="R89" s="27">
        <f>P89/O89*100</f>
        <v>0</v>
      </c>
    </row>
    <row r="90" spans="1:18" ht="32.25" customHeight="1">
      <c r="A90" s="56" t="s">
        <v>393</v>
      </c>
      <c r="B90" s="58" t="s">
        <v>326</v>
      </c>
      <c r="C90" s="59" t="s">
        <v>394</v>
      </c>
      <c r="D90" s="4">
        <v>39937</v>
      </c>
      <c r="E90" s="4">
        <v>20389</v>
      </c>
      <c r="F90" s="4"/>
      <c r="G90" s="4"/>
      <c r="H90" s="30"/>
      <c r="I90" s="4">
        <f t="shared" si="12"/>
        <v>-19548</v>
      </c>
      <c r="J90" s="27">
        <f t="shared" si="11"/>
        <v>51.052908330620724</v>
      </c>
      <c r="K90" s="4">
        <f>K99</f>
        <v>7000</v>
      </c>
      <c r="L90" s="4">
        <f>L99</f>
        <v>7000</v>
      </c>
      <c r="M90" s="4">
        <f>L90-K90</f>
        <v>0</v>
      </c>
      <c r="N90" s="27">
        <f>L90/K90*100</f>
        <v>100</v>
      </c>
      <c r="O90" s="4">
        <f>O98</f>
        <v>1280</v>
      </c>
      <c r="P90" s="4">
        <f>P98</f>
        <v>687</v>
      </c>
      <c r="Q90" s="4">
        <f>P90-O90</f>
        <v>-593</v>
      </c>
      <c r="R90" s="27">
        <f>P90/O90*100</f>
        <v>53.671875</v>
      </c>
    </row>
    <row r="91" spans="1:18" ht="12.75" customHeight="1" hidden="1">
      <c r="A91" s="56" t="s">
        <v>395</v>
      </c>
      <c r="B91" s="58" t="s">
        <v>326</v>
      </c>
      <c r="C91" s="59" t="s">
        <v>396</v>
      </c>
      <c r="D91" s="4"/>
      <c r="E91" s="4"/>
      <c r="F91" s="4"/>
      <c r="G91" s="4"/>
      <c r="H91" s="30"/>
      <c r="I91" s="4">
        <f t="shared" si="12"/>
        <v>0</v>
      </c>
      <c r="J91" s="27" t="e">
        <f t="shared" si="11"/>
        <v>#DIV/0!</v>
      </c>
      <c r="K91" s="4"/>
      <c r="L91" s="4"/>
      <c r="M91" s="4"/>
      <c r="N91" s="27"/>
      <c r="O91" s="4"/>
      <c r="P91" s="4"/>
      <c r="Q91" s="4"/>
      <c r="R91" s="27"/>
    </row>
    <row r="92" spans="1:18" ht="1.5" customHeight="1" hidden="1">
      <c r="A92" s="56" t="s">
        <v>397</v>
      </c>
      <c r="B92" s="58" t="s">
        <v>326</v>
      </c>
      <c r="C92" s="59" t="s">
        <v>398</v>
      </c>
      <c r="D92" s="4"/>
      <c r="E92" s="4"/>
      <c r="F92" s="4"/>
      <c r="G92" s="4"/>
      <c r="H92" s="30"/>
      <c r="I92" s="4">
        <f t="shared" si="12"/>
        <v>0</v>
      </c>
      <c r="J92" s="27"/>
      <c r="K92" s="4"/>
      <c r="L92" s="4"/>
      <c r="M92" s="4"/>
      <c r="N92" s="27"/>
      <c r="O92" s="4"/>
      <c r="P92" s="4"/>
      <c r="Q92" s="4"/>
      <c r="R92" s="27"/>
    </row>
    <row r="93" spans="1:18" ht="91.5" customHeight="1" hidden="1">
      <c r="A93" s="56" t="s">
        <v>387</v>
      </c>
      <c r="B93" s="58" t="s">
        <v>326</v>
      </c>
      <c r="C93" s="59" t="s">
        <v>388</v>
      </c>
      <c r="D93" s="4"/>
      <c r="E93" s="4"/>
      <c r="F93" s="4"/>
      <c r="G93" s="4"/>
      <c r="H93" s="30"/>
      <c r="I93" s="4">
        <f t="shared" si="12"/>
        <v>0</v>
      </c>
      <c r="J93" s="27"/>
      <c r="K93" s="4"/>
      <c r="L93" s="4"/>
      <c r="M93" s="4"/>
      <c r="N93" s="27"/>
      <c r="O93" s="4"/>
      <c r="P93" s="4"/>
      <c r="Q93" s="4"/>
      <c r="R93" s="27"/>
    </row>
    <row r="94" spans="1:18" ht="36.75" customHeight="1" hidden="1">
      <c r="A94" s="56" t="s">
        <v>389</v>
      </c>
      <c r="B94" s="58" t="s">
        <v>326</v>
      </c>
      <c r="C94" s="59" t="s">
        <v>390</v>
      </c>
      <c r="D94" s="4"/>
      <c r="E94" s="4"/>
      <c r="F94" s="4"/>
      <c r="G94" s="4"/>
      <c r="H94" s="30"/>
      <c r="I94" s="4">
        <f t="shared" si="12"/>
        <v>0</v>
      </c>
      <c r="J94" s="27"/>
      <c r="K94" s="4"/>
      <c r="L94" s="4"/>
      <c r="M94" s="4"/>
      <c r="N94" s="27"/>
      <c r="O94" s="4"/>
      <c r="P94" s="4"/>
      <c r="Q94" s="4"/>
      <c r="R94" s="27"/>
    </row>
    <row r="95" spans="1:18" ht="36" customHeight="1" hidden="1">
      <c r="A95" s="56" t="s">
        <v>391</v>
      </c>
      <c r="B95" s="58" t="s">
        <v>326</v>
      </c>
      <c r="C95" s="59" t="s">
        <v>392</v>
      </c>
      <c r="D95" s="4"/>
      <c r="E95" s="4"/>
      <c r="F95" s="4"/>
      <c r="G95" s="4"/>
      <c r="H95" s="30"/>
      <c r="I95" s="4"/>
      <c r="J95" s="27"/>
      <c r="K95" s="4"/>
      <c r="L95" s="4"/>
      <c r="M95" s="4">
        <f>L95-K95</f>
        <v>0</v>
      </c>
      <c r="N95" s="27"/>
      <c r="O95" s="4"/>
      <c r="P95" s="4"/>
      <c r="Q95" s="4">
        <f>P95-O95</f>
        <v>0</v>
      </c>
      <c r="R95" s="27"/>
    </row>
    <row r="96" spans="1:18" ht="67.5" customHeight="1" hidden="1">
      <c r="A96" s="56" t="s">
        <v>393</v>
      </c>
      <c r="B96" s="58" t="s">
        <v>326</v>
      </c>
      <c r="C96" s="59" t="s">
        <v>394</v>
      </c>
      <c r="D96" s="4">
        <v>0</v>
      </c>
      <c r="E96" s="4">
        <v>0</v>
      </c>
      <c r="F96" s="4"/>
      <c r="G96" s="4"/>
      <c r="H96" s="30"/>
      <c r="I96" s="4">
        <f>E96-D96</f>
        <v>0</v>
      </c>
      <c r="J96" s="27">
        <v>0</v>
      </c>
      <c r="K96" s="4"/>
      <c r="L96" s="4"/>
      <c r="M96" s="4"/>
      <c r="N96" s="27"/>
      <c r="O96" s="4"/>
      <c r="P96" s="4"/>
      <c r="Q96" s="4"/>
      <c r="R96" s="27"/>
    </row>
    <row r="97" spans="1:18" ht="34.5" customHeight="1">
      <c r="A97" s="56" t="s">
        <v>395</v>
      </c>
      <c r="B97" s="58" t="s">
        <v>326</v>
      </c>
      <c r="C97" s="59" t="s">
        <v>396</v>
      </c>
      <c r="D97" s="4">
        <v>0</v>
      </c>
      <c r="E97" s="4">
        <v>0</v>
      </c>
      <c r="F97" s="4"/>
      <c r="G97" s="4"/>
      <c r="H97" s="30"/>
      <c r="I97" s="4">
        <f>E97-D97</f>
        <v>0</v>
      </c>
      <c r="J97" s="27">
        <v>0</v>
      </c>
      <c r="K97" s="4"/>
      <c r="L97" s="4"/>
      <c r="M97" s="4"/>
      <c r="N97" s="27"/>
      <c r="O97" s="4"/>
      <c r="P97" s="4"/>
      <c r="Q97" s="4"/>
      <c r="R97" s="27"/>
    </row>
    <row r="98" spans="1:18" ht="43.5" customHeight="1">
      <c r="A98" s="56" t="s">
        <v>416</v>
      </c>
      <c r="B98" s="58" t="s">
        <v>326</v>
      </c>
      <c r="C98" s="59" t="s">
        <v>398</v>
      </c>
      <c r="D98" s="4">
        <v>8</v>
      </c>
      <c r="E98" s="4">
        <v>8</v>
      </c>
      <c r="F98" s="4"/>
      <c r="G98" s="4"/>
      <c r="H98" s="30"/>
      <c r="I98" s="4">
        <f>E98-D98</f>
        <v>0</v>
      </c>
      <c r="J98" s="27">
        <v>0</v>
      </c>
      <c r="K98" s="4"/>
      <c r="L98" s="4"/>
      <c r="M98" s="4"/>
      <c r="N98" s="27"/>
      <c r="O98" s="4">
        <v>1280</v>
      </c>
      <c r="P98" s="4">
        <v>687</v>
      </c>
      <c r="Q98" s="4">
        <f>P98-O98</f>
        <v>-593</v>
      </c>
      <c r="R98" s="27">
        <f>P98/O98*100</f>
        <v>53.671875</v>
      </c>
    </row>
    <row r="99" spans="1:18" ht="43.5" customHeight="1">
      <c r="A99" s="56" t="s">
        <v>397</v>
      </c>
      <c r="B99" s="58"/>
      <c r="C99" s="59" t="s">
        <v>415</v>
      </c>
      <c r="D99" s="4"/>
      <c r="E99" s="4"/>
      <c r="F99" s="4"/>
      <c r="G99" s="4"/>
      <c r="H99" s="30"/>
      <c r="I99" s="4"/>
      <c r="J99" s="27"/>
      <c r="K99" s="4">
        <v>7000</v>
      </c>
      <c r="L99" s="4">
        <v>7000</v>
      </c>
      <c r="M99" s="4">
        <f>L99-K99</f>
        <v>0</v>
      </c>
      <c r="N99" s="27">
        <f>L99/K99*100</f>
        <v>100</v>
      </c>
      <c r="O99" s="4"/>
      <c r="P99" s="4"/>
      <c r="Q99" s="4"/>
      <c r="R99" s="27"/>
    </row>
    <row r="100" spans="1:18" ht="21" customHeight="1">
      <c r="A100" s="56" t="s">
        <v>399</v>
      </c>
      <c r="B100" s="54" t="s">
        <v>326</v>
      </c>
      <c r="C100" s="55" t="s">
        <v>400</v>
      </c>
      <c r="D100" s="48">
        <f>D106</f>
        <v>4670</v>
      </c>
      <c r="E100" s="4">
        <f>E106</f>
        <v>4670</v>
      </c>
      <c r="F100" s="4"/>
      <c r="G100" s="4"/>
      <c r="H100" s="30"/>
      <c r="I100" s="4">
        <f>E100-D100</f>
        <v>0</v>
      </c>
      <c r="J100" s="27">
        <f>E100/D100*100</f>
        <v>100</v>
      </c>
      <c r="K100" s="4">
        <v>0</v>
      </c>
      <c r="L100" s="4">
        <v>0</v>
      </c>
      <c r="M100" s="4">
        <f>L100-K100</f>
        <v>0</v>
      </c>
      <c r="N100" s="27">
        <v>0</v>
      </c>
      <c r="O100" s="4">
        <f>O104+O105</f>
        <v>70</v>
      </c>
      <c r="P100" s="4">
        <f>P104+P105</f>
        <v>131</v>
      </c>
      <c r="Q100" s="4">
        <f>P100-O100</f>
        <v>61</v>
      </c>
      <c r="R100" s="27">
        <f>P100/O100*100</f>
        <v>187.14285714285714</v>
      </c>
    </row>
    <row r="101" spans="1:18" ht="0.75" customHeight="1">
      <c r="A101" s="56" t="s">
        <v>401</v>
      </c>
      <c r="B101" s="54" t="s">
        <v>326</v>
      </c>
      <c r="C101" s="55" t="s">
        <v>402</v>
      </c>
      <c r="D101" s="4"/>
      <c r="E101" s="4"/>
      <c r="F101" s="4"/>
      <c r="G101" s="4"/>
      <c r="H101" s="30"/>
      <c r="I101" s="4"/>
      <c r="J101" s="27"/>
      <c r="K101" s="4"/>
      <c r="L101" s="4"/>
      <c r="M101" s="4"/>
      <c r="N101" s="27"/>
      <c r="O101" s="4"/>
      <c r="P101" s="4"/>
      <c r="Q101" s="4"/>
      <c r="R101" s="27"/>
    </row>
    <row r="102" spans="1:18" ht="49.5" customHeight="1" hidden="1">
      <c r="A102" s="56" t="s">
        <v>401</v>
      </c>
      <c r="B102" s="54" t="s">
        <v>326</v>
      </c>
      <c r="C102" s="55" t="s">
        <v>403</v>
      </c>
      <c r="D102" s="4"/>
      <c r="E102" s="4"/>
      <c r="F102" s="4"/>
      <c r="G102" s="4"/>
      <c r="H102" s="30"/>
      <c r="I102" s="4"/>
      <c r="J102" s="27"/>
      <c r="K102" s="4"/>
      <c r="L102" s="4"/>
      <c r="M102" s="4">
        <f>L102-K102</f>
        <v>0</v>
      </c>
      <c r="N102" s="27"/>
      <c r="O102" s="4"/>
      <c r="P102" s="4"/>
      <c r="Q102" s="4">
        <f>P102-O102</f>
        <v>0</v>
      </c>
      <c r="R102" s="27"/>
    </row>
    <row r="103" spans="1:18" ht="57.75" customHeight="1" hidden="1">
      <c r="A103" s="57" t="s">
        <v>251</v>
      </c>
      <c r="B103" s="26"/>
      <c r="C103" s="29" t="s">
        <v>252</v>
      </c>
      <c r="D103" s="4"/>
      <c r="E103" s="4"/>
      <c r="F103" s="4"/>
      <c r="G103" s="4"/>
      <c r="H103" s="30"/>
      <c r="I103" s="4"/>
      <c r="J103" s="27"/>
      <c r="K103" s="4"/>
      <c r="L103" s="4"/>
      <c r="M103" s="4">
        <f>L103-K103</f>
        <v>0</v>
      </c>
      <c r="N103" s="27"/>
      <c r="O103" s="4"/>
      <c r="P103" s="4"/>
      <c r="Q103" s="4">
        <f>P103-O103</f>
        <v>0</v>
      </c>
      <c r="R103" s="27"/>
    </row>
    <row r="104" spans="1:18" ht="30.75" customHeight="1">
      <c r="A104" s="56" t="s">
        <v>401</v>
      </c>
      <c r="B104" s="54" t="s">
        <v>326</v>
      </c>
      <c r="C104" s="55" t="s">
        <v>402</v>
      </c>
      <c r="D104" s="4"/>
      <c r="E104" s="4"/>
      <c r="F104" s="4"/>
      <c r="G104" s="4"/>
      <c r="H104" s="30"/>
      <c r="I104" s="4"/>
      <c r="J104" s="27"/>
      <c r="K104" s="4"/>
      <c r="L104" s="4"/>
      <c r="M104" s="4"/>
      <c r="N104" s="27"/>
      <c r="O104" s="4"/>
      <c r="P104" s="4"/>
      <c r="Q104" s="4"/>
      <c r="R104" s="27"/>
    </row>
    <row r="105" spans="1:18" ht="29.25" customHeight="1">
      <c r="A105" s="56" t="s">
        <v>401</v>
      </c>
      <c r="B105" s="54" t="s">
        <v>326</v>
      </c>
      <c r="C105" s="55" t="s">
        <v>403</v>
      </c>
      <c r="D105" s="4"/>
      <c r="E105" s="4"/>
      <c r="F105" s="4"/>
      <c r="G105" s="4"/>
      <c r="H105" s="30"/>
      <c r="I105" s="4"/>
      <c r="J105" s="27"/>
      <c r="K105" s="4"/>
      <c r="L105" s="4"/>
      <c r="M105" s="4"/>
      <c r="N105" s="27"/>
      <c r="O105" s="4">
        <v>70</v>
      </c>
      <c r="P105" s="4">
        <v>131</v>
      </c>
      <c r="Q105" s="4">
        <f>P105-O105</f>
        <v>61</v>
      </c>
      <c r="R105" s="27">
        <f>P105/O105*100</f>
        <v>187.14285714285714</v>
      </c>
    </row>
    <row r="106" spans="1:18" ht="29.25" customHeight="1">
      <c r="A106" s="56" t="s">
        <v>417</v>
      </c>
      <c r="B106" s="60"/>
      <c r="C106" s="60" t="s">
        <v>418</v>
      </c>
      <c r="D106" s="4">
        <v>4670</v>
      </c>
      <c r="E106" s="4">
        <v>4670</v>
      </c>
      <c r="F106" s="4"/>
      <c r="G106" s="4"/>
      <c r="H106" s="30"/>
      <c r="I106" s="4">
        <f>E106-D106</f>
        <v>0</v>
      </c>
      <c r="J106" s="27">
        <f>E106/D106*100</f>
        <v>100</v>
      </c>
      <c r="K106" s="4"/>
      <c r="L106" s="4"/>
      <c r="M106" s="4"/>
      <c r="N106" s="27"/>
      <c r="O106" s="4"/>
      <c r="P106" s="4"/>
      <c r="Q106" s="4"/>
      <c r="R106" s="27"/>
    </row>
    <row r="107" spans="1:18" s="7" customFormat="1" ht="27.75" customHeight="1">
      <c r="A107" s="38" t="s">
        <v>86</v>
      </c>
      <c r="B107" s="26" t="s">
        <v>14</v>
      </c>
      <c r="C107" s="26" t="s">
        <v>87</v>
      </c>
      <c r="D107" s="48">
        <f>D108+D119+D122+D128+D135+D141+D145+D151+D155+D162+D167+D173+D175+D177</f>
        <v>700912</v>
      </c>
      <c r="E107" s="48">
        <f>E108+E119+E122+E128+E135+E141+E145+E151+E155+E162+E167+E173+E175+E177</f>
        <v>333081</v>
      </c>
      <c r="F107" s="48">
        <f>F108+F119+F122+F128+F135+F141+F145+F151+F155+F162+F167+F173+F175+F177</f>
        <v>0</v>
      </c>
      <c r="G107" s="48">
        <f>G108+G119+G122+G128+G135+G141+G145+G151+G155+G162+G167+G173+G175+G177</f>
        <v>0</v>
      </c>
      <c r="H107" s="48">
        <f>H108+H119+H122+H128+H135+H141+H145+H151+H155+H162+H167+H173+H175+H177</f>
        <v>0</v>
      </c>
      <c r="I107" s="51">
        <f>E107-D107</f>
        <v>-367831</v>
      </c>
      <c r="J107" s="49">
        <f aca="true" t="shared" si="13" ref="J107:J112">E107/D107*100</f>
        <v>47.52108681260986</v>
      </c>
      <c r="K107" s="48">
        <f>K108+K119+K122+K128+K135+K141+K145+K151+K155+K162+K167+K175</f>
        <v>94873</v>
      </c>
      <c r="L107" s="48">
        <f>L108+L119+L122+L128+L135+L141+L145+L151+L155+L162+L167+L175</f>
        <v>37063</v>
      </c>
      <c r="M107" s="51">
        <f>L107-K107</f>
        <v>-57810</v>
      </c>
      <c r="N107" s="49">
        <f>L107/K107*100</f>
        <v>39.0659091627755</v>
      </c>
      <c r="O107" s="48">
        <f>O108+O119+O122+O128+O135+O141+O145+O151+O155+O162+O167+O175</f>
        <v>61403</v>
      </c>
      <c r="P107" s="48">
        <f>P108+P119+P122+P128+P135+P141+P145+P151+P155+P162+P167+P175</f>
        <v>30420</v>
      </c>
      <c r="Q107" s="4">
        <f>Q108+Q119+Q122+Q128+Q135+Q141+Q145+Q151+Q155+Q162+Q167+Q175</f>
        <v>-30933</v>
      </c>
      <c r="R107" s="27">
        <f>P107/O107*100</f>
        <v>49.54155334429914</v>
      </c>
    </row>
    <row r="108" spans="1:18" s="33" customFormat="1" ht="23.25" customHeight="1">
      <c r="A108" s="39" t="s">
        <v>88</v>
      </c>
      <c r="B108" s="2" t="s">
        <v>89</v>
      </c>
      <c r="C108" s="2" t="s">
        <v>90</v>
      </c>
      <c r="D108" s="3">
        <f>D110+D111+D112+D114+D115+D117</f>
        <v>58558</v>
      </c>
      <c r="E108" s="3">
        <f>E109+E110+E111+E112+E115+E116+E118+E113+E114+E117</f>
        <v>22615</v>
      </c>
      <c r="F108" s="3">
        <f>F109+F110+F111+F112+F115+F116+F118</f>
        <v>0</v>
      </c>
      <c r="G108" s="3">
        <f>G109+G110+G111+G112+G115+G116+G118</f>
        <v>0</v>
      </c>
      <c r="H108" s="3">
        <f>H109+H110+H111+H112+H115+H116+H118</f>
        <v>0</v>
      </c>
      <c r="I108" s="3">
        <f>I109+I110+I111+I112+I115+I116+I118+I117+I114</f>
        <v>-35943</v>
      </c>
      <c r="J108" s="27">
        <f t="shared" si="13"/>
        <v>38.61982991222378</v>
      </c>
      <c r="K108" s="3">
        <f>K109+K110+K111+K112+K115+K116+K118+K113+K114+K117</f>
        <v>12894</v>
      </c>
      <c r="L108" s="3">
        <f>L109+L110+L111+L112+L115+L116+L118+L113+L114+L117</f>
        <v>5908</v>
      </c>
      <c r="M108" s="3">
        <f>M109+M110+M111+M112+M115+M116+M118+M113+M114+M117</f>
        <v>-6986</v>
      </c>
      <c r="N108" s="27">
        <f>L108/K108*100</f>
        <v>45.81976112920738</v>
      </c>
      <c r="O108" s="3">
        <f>O109+O110+O111+O112+O115+O116+O118+O113+O114+O117</f>
        <v>23761</v>
      </c>
      <c r="P108" s="3">
        <f>P109+P110+P111+P112+P115+P116+P118+P113+P114+P117</f>
        <v>9889</v>
      </c>
      <c r="Q108" s="3">
        <f>Q109+Q110+Q111+Q112+Q115+Q116+Q118+Q113+Q114+Q117</f>
        <v>-13872</v>
      </c>
      <c r="R108" s="27">
        <f>P108/O108*100</f>
        <v>41.618618745002316</v>
      </c>
    </row>
    <row r="109" spans="1:18" ht="33.75" customHeight="1" hidden="1">
      <c r="A109" s="40" t="s">
        <v>91</v>
      </c>
      <c r="B109" s="29" t="s">
        <v>92</v>
      </c>
      <c r="C109" s="29" t="s">
        <v>93</v>
      </c>
      <c r="D109" s="4">
        <v>0</v>
      </c>
      <c r="E109" s="4">
        <v>0</v>
      </c>
      <c r="F109" s="4"/>
      <c r="G109" s="4"/>
      <c r="H109" s="30"/>
      <c r="I109" s="4">
        <f aca="true" t="shared" si="14" ref="I109:I118">E109-D109</f>
        <v>0</v>
      </c>
      <c r="J109" s="27"/>
      <c r="K109" s="4"/>
      <c r="L109" s="4"/>
      <c r="M109" s="4"/>
      <c r="N109" s="27"/>
      <c r="O109" s="4"/>
      <c r="P109" s="4"/>
      <c r="Q109" s="4"/>
      <c r="R109" s="27"/>
    </row>
    <row r="110" spans="1:18" ht="63.75" customHeight="1">
      <c r="A110" s="40" t="s">
        <v>94</v>
      </c>
      <c r="B110" s="29" t="s">
        <v>95</v>
      </c>
      <c r="C110" s="29" t="s">
        <v>96</v>
      </c>
      <c r="D110" s="4">
        <v>16250</v>
      </c>
      <c r="E110" s="4">
        <v>8879</v>
      </c>
      <c r="F110" s="4"/>
      <c r="G110" s="4"/>
      <c r="H110" s="30"/>
      <c r="I110" s="4">
        <f t="shared" si="14"/>
        <v>-7371</v>
      </c>
      <c r="J110" s="27">
        <f t="shared" si="13"/>
        <v>54.64</v>
      </c>
      <c r="K110" s="4">
        <v>0</v>
      </c>
      <c r="L110" s="4">
        <v>0</v>
      </c>
      <c r="M110" s="4">
        <f>L110-K110</f>
        <v>0</v>
      </c>
      <c r="N110" s="27">
        <v>0</v>
      </c>
      <c r="O110" s="4">
        <v>5656</v>
      </c>
      <c r="P110" s="4">
        <v>2524</v>
      </c>
      <c r="Q110" s="4">
        <f>P110-O110</f>
        <v>-3132</v>
      </c>
      <c r="R110" s="27">
        <f>P110/O110*100</f>
        <v>44.62517680339462</v>
      </c>
    </row>
    <row r="111" spans="1:18" ht="12.75" customHeight="1">
      <c r="A111" s="40" t="s">
        <v>97</v>
      </c>
      <c r="B111" s="29" t="s">
        <v>98</v>
      </c>
      <c r="C111" s="29" t="s">
        <v>99</v>
      </c>
      <c r="D111" s="4">
        <v>0</v>
      </c>
      <c r="E111" s="4">
        <v>0</v>
      </c>
      <c r="F111" s="4"/>
      <c r="G111" s="4"/>
      <c r="H111" s="30"/>
      <c r="I111" s="4">
        <f t="shared" si="14"/>
        <v>0</v>
      </c>
      <c r="J111" s="27"/>
      <c r="K111" s="4"/>
      <c r="L111" s="4"/>
      <c r="M111" s="4"/>
      <c r="N111" s="27"/>
      <c r="O111" s="4"/>
      <c r="P111" s="4"/>
      <c r="Q111" s="4"/>
      <c r="R111" s="27"/>
    </row>
    <row r="112" spans="1:18" ht="34.5" customHeight="1">
      <c r="A112" s="40" t="s">
        <v>100</v>
      </c>
      <c r="B112" s="29" t="s">
        <v>101</v>
      </c>
      <c r="C112" s="29" t="s">
        <v>102</v>
      </c>
      <c r="D112" s="4">
        <v>10148</v>
      </c>
      <c r="E112" s="4">
        <v>4550</v>
      </c>
      <c r="F112" s="4"/>
      <c r="G112" s="4"/>
      <c r="H112" s="30"/>
      <c r="I112" s="4">
        <f t="shared" si="14"/>
        <v>-5598</v>
      </c>
      <c r="J112" s="27">
        <f t="shared" si="13"/>
        <v>44.8364209696492</v>
      </c>
      <c r="K112" s="4">
        <v>0</v>
      </c>
      <c r="L112" s="4">
        <v>0</v>
      </c>
      <c r="M112" s="4">
        <f>L112-K112</f>
        <v>0</v>
      </c>
      <c r="N112" s="27">
        <v>0</v>
      </c>
      <c r="O112" s="4">
        <v>264</v>
      </c>
      <c r="P112" s="4">
        <v>264</v>
      </c>
      <c r="Q112" s="4">
        <f aca="true" t="shared" si="15" ref="Q112:Q117">P112-O112</f>
        <v>0</v>
      </c>
      <c r="R112" s="27">
        <v>0</v>
      </c>
    </row>
    <row r="113" spans="1:18" ht="12.75" customHeight="1" hidden="1">
      <c r="A113" s="40" t="s">
        <v>103</v>
      </c>
      <c r="B113" s="29" t="s">
        <v>104</v>
      </c>
      <c r="C113" s="29" t="s">
        <v>105</v>
      </c>
      <c r="D113" s="4"/>
      <c r="E113" s="4"/>
      <c r="F113" s="4"/>
      <c r="G113" s="4"/>
      <c r="H113" s="30"/>
      <c r="I113" s="4">
        <f t="shared" si="14"/>
        <v>0</v>
      </c>
      <c r="J113" s="27"/>
      <c r="K113" s="41"/>
      <c r="L113" s="4"/>
      <c r="M113" s="4">
        <f>L113-K113</f>
        <v>0</v>
      </c>
      <c r="N113" s="27" t="e">
        <f>L113/K113*100</f>
        <v>#DIV/0!</v>
      </c>
      <c r="O113" s="41"/>
      <c r="P113" s="4"/>
      <c r="Q113" s="4">
        <f t="shared" si="15"/>
        <v>0</v>
      </c>
      <c r="R113" s="27" t="e">
        <f>P113/O113*100</f>
        <v>#DIV/0!</v>
      </c>
    </row>
    <row r="114" spans="1:18" ht="24" customHeight="1">
      <c r="A114" s="40" t="s">
        <v>103</v>
      </c>
      <c r="B114" s="29"/>
      <c r="C114" s="29" t="s">
        <v>236</v>
      </c>
      <c r="D114" s="4">
        <v>0</v>
      </c>
      <c r="E114" s="4">
        <v>0</v>
      </c>
      <c r="F114" s="4"/>
      <c r="G114" s="4"/>
      <c r="H114" s="30"/>
      <c r="I114" s="4">
        <f>E114-D114</f>
        <v>0</v>
      </c>
      <c r="J114" s="27"/>
      <c r="K114" s="42">
        <v>0</v>
      </c>
      <c r="L114" s="4">
        <v>0</v>
      </c>
      <c r="M114" s="4">
        <f>L114-K114</f>
        <v>0</v>
      </c>
      <c r="N114" s="27"/>
      <c r="O114" s="42">
        <v>0</v>
      </c>
      <c r="P114" s="4">
        <v>0</v>
      </c>
      <c r="Q114" s="4">
        <f t="shared" si="15"/>
        <v>0</v>
      </c>
      <c r="R114" s="27">
        <v>0</v>
      </c>
    </row>
    <row r="115" spans="1:18" ht="21.75" customHeight="1">
      <c r="A115" s="40" t="s">
        <v>107</v>
      </c>
      <c r="B115" s="29" t="s">
        <v>104</v>
      </c>
      <c r="C115" s="29" t="s">
        <v>106</v>
      </c>
      <c r="D115" s="4">
        <v>507</v>
      </c>
      <c r="E115" s="4">
        <v>0</v>
      </c>
      <c r="F115" s="4"/>
      <c r="G115" s="4"/>
      <c r="H115" s="30"/>
      <c r="I115" s="4">
        <f t="shared" si="14"/>
        <v>-507</v>
      </c>
      <c r="J115" s="27">
        <v>0</v>
      </c>
      <c r="K115" s="4">
        <v>0</v>
      </c>
      <c r="L115" s="4"/>
      <c r="M115" s="4">
        <f>L115-K115</f>
        <v>0</v>
      </c>
      <c r="N115" s="27"/>
      <c r="O115" s="4">
        <v>225</v>
      </c>
      <c r="P115" s="4">
        <v>0</v>
      </c>
      <c r="Q115" s="4">
        <f t="shared" si="15"/>
        <v>-225</v>
      </c>
      <c r="R115" s="27">
        <v>0</v>
      </c>
    </row>
    <row r="116" spans="1:18" ht="0.75" customHeight="1">
      <c r="A116" s="40" t="s">
        <v>107</v>
      </c>
      <c r="B116" s="29" t="s">
        <v>108</v>
      </c>
      <c r="C116" s="29" t="s">
        <v>109</v>
      </c>
      <c r="D116" s="4"/>
      <c r="E116" s="4"/>
      <c r="F116" s="4"/>
      <c r="G116" s="4"/>
      <c r="H116" s="30"/>
      <c r="I116" s="4">
        <f t="shared" si="14"/>
        <v>0</v>
      </c>
      <c r="J116" s="27"/>
      <c r="K116" s="4"/>
      <c r="L116" s="4">
        <v>0</v>
      </c>
      <c r="M116" s="4">
        <f aca="true" t="shared" si="16" ref="M116:M122">L116-K116</f>
        <v>0</v>
      </c>
      <c r="N116" s="27"/>
      <c r="O116" s="4"/>
      <c r="P116" s="4">
        <v>0</v>
      </c>
      <c r="Q116" s="4">
        <f t="shared" si="15"/>
        <v>0</v>
      </c>
      <c r="R116" s="27"/>
    </row>
    <row r="117" spans="1:18" ht="11.25" customHeight="1">
      <c r="A117" s="40" t="s">
        <v>110</v>
      </c>
      <c r="B117" s="29"/>
      <c r="C117" s="29" t="s">
        <v>237</v>
      </c>
      <c r="D117" s="4">
        <v>31653</v>
      </c>
      <c r="E117" s="4">
        <v>9186</v>
      </c>
      <c r="F117" s="4"/>
      <c r="G117" s="4"/>
      <c r="H117" s="30"/>
      <c r="I117" s="4">
        <f>E117-D117</f>
        <v>-22467</v>
      </c>
      <c r="J117" s="27">
        <f>E117/D117*100</f>
        <v>29.02094588190693</v>
      </c>
      <c r="K117" s="4">
        <v>12894</v>
      </c>
      <c r="L117" s="4">
        <v>5908</v>
      </c>
      <c r="M117" s="4">
        <f>L117-K117</f>
        <v>-6986</v>
      </c>
      <c r="N117" s="27">
        <f>L117/K117*100</f>
        <v>45.81976112920738</v>
      </c>
      <c r="O117" s="4">
        <v>17616</v>
      </c>
      <c r="P117" s="4">
        <v>7101</v>
      </c>
      <c r="Q117" s="4">
        <f t="shared" si="15"/>
        <v>-10515</v>
      </c>
      <c r="R117" s="27">
        <f>P117/O117*100</f>
        <v>40.30994550408719</v>
      </c>
    </row>
    <row r="118" spans="1:18" ht="11.25" customHeight="1" hidden="1">
      <c r="A118" s="40" t="s">
        <v>110</v>
      </c>
      <c r="B118" s="29" t="s">
        <v>111</v>
      </c>
      <c r="C118" s="29" t="s">
        <v>112</v>
      </c>
      <c r="D118" s="4"/>
      <c r="E118" s="4"/>
      <c r="F118" s="4"/>
      <c r="G118" s="4"/>
      <c r="H118" s="30"/>
      <c r="I118" s="4">
        <f t="shared" si="14"/>
        <v>0</v>
      </c>
      <c r="J118" s="27"/>
      <c r="K118" s="4"/>
      <c r="L118" s="4"/>
      <c r="M118" s="4">
        <f t="shared" si="16"/>
        <v>0</v>
      </c>
      <c r="N118" s="27"/>
      <c r="O118" s="4"/>
      <c r="P118" s="4"/>
      <c r="Q118" s="4">
        <f>P118-O118</f>
        <v>0</v>
      </c>
      <c r="R118" s="27"/>
    </row>
    <row r="119" spans="1:18" s="33" customFormat="1" ht="24.75" customHeight="1">
      <c r="A119" s="39" t="s">
        <v>113</v>
      </c>
      <c r="B119" s="2" t="s">
        <v>114</v>
      </c>
      <c r="C119" s="2" t="s">
        <v>115</v>
      </c>
      <c r="D119" s="3">
        <f aca="true" t="shared" si="17" ref="D119:I119">D120+D121</f>
        <v>52</v>
      </c>
      <c r="E119" s="3">
        <f>E120+E121</f>
        <v>10</v>
      </c>
      <c r="F119" s="3">
        <f t="shared" si="17"/>
        <v>0</v>
      </c>
      <c r="G119" s="3">
        <f t="shared" si="17"/>
        <v>0</v>
      </c>
      <c r="H119" s="3">
        <f t="shared" si="17"/>
        <v>0</v>
      </c>
      <c r="I119" s="3">
        <f t="shared" si="17"/>
        <v>-42</v>
      </c>
      <c r="J119" s="27">
        <f>E119/D119*100</f>
        <v>19.230769230769234</v>
      </c>
      <c r="K119" s="3">
        <f>K120+K121</f>
        <v>0</v>
      </c>
      <c r="L119" s="3">
        <f>L120+L121</f>
        <v>0</v>
      </c>
      <c r="M119" s="4">
        <f t="shared" si="16"/>
        <v>0</v>
      </c>
      <c r="N119" s="27">
        <v>0</v>
      </c>
      <c r="O119" s="3">
        <f>O120+O121</f>
        <v>638</v>
      </c>
      <c r="P119" s="3">
        <f>P120+P121</f>
        <v>304</v>
      </c>
      <c r="Q119" s="4">
        <f>P119-O119</f>
        <v>-334</v>
      </c>
      <c r="R119" s="27">
        <f>P119/O119*100</f>
        <v>47.64890282131661</v>
      </c>
    </row>
    <row r="120" spans="1:18" ht="22.5" customHeight="1">
      <c r="A120" s="40" t="s">
        <v>116</v>
      </c>
      <c r="B120" s="29" t="s">
        <v>117</v>
      </c>
      <c r="C120" s="29" t="s">
        <v>118</v>
      </c>
      <c r="D120" s="4"/>
      <c r="E120" s="4"/>
      <c r="F120" s="4"/>
      <c r="G120" s="4"/>
      <c r="H120" s="30"/>
      <c r="I120" s="4"/>
      <c r="J120" s="27"/>
      <c r="K120" s="4">
        <v>0</v>
      </c>
      <c r="L120" s="4">
        <v>0</v>
      </c>
      <c r="M120" s="4">
        <f t="shared" si="16"/>
        <v>0</v>
      </c>
      <c r="N120" s="27">
        <v>0</v>
      </c>
      <c r="O120" s="4">
        <v>638</v>
      </c>
      <c r="P120" s="4">
        <v>304</v>
      </c>
      <c r="Q120" s="4">
        <f>P120-O120</f>
        <v>-334</v>
      </c>
      <c r="R120" s="27">
        <f>P120/O120*100</f>
        <v>47.64890282131661</v>
      </c>
    </row>
    <row r="121" spans="1:18" ht="16.5" customHeight="1">
      <c r="A121" s="40" t="s">
        <v>119</v>
      </c>
      <c r="B121" s="29" t="s">
        <v>120</v>
      </c>
      <c r="C121" s="29" t="s">
        <v>121</v>
      </c>
      <c r="D121" s="4">
        <v>52</v>
      </c>
      <c r="E121" s="4">
        <v>10</v>
      </c>
      <c r="F121" s="4"/>
      <c r="G121" s="4"/>
      <c r="H121" s="30"/>
      <c r="I121" s="4">
        <f>E121-D121</f>
        <v>-42</v>
      </c>
      <c r="J121" s="27">
        <f>E121/D121*100</f>
        <v>19.230769230769234</v>
      </c>
      <c r="K121" s="4">
        <v>0</v>
      </c>
      <c r="L121" s="4">
        <v>0</v>
      </c>
      <c r="M121" s="4">
        <f t="shared" si="16"/>
        <v>0</v>
      </c>
      <c r="N121" s="27"/>
      <c r="O121" s="4">
        <v>0</v>
      </c>
      <c r="P121" s="4">
        <v>0</v>
      </c>
      <c r="Q121" s="4">
        <f>P121-O121</f>
        <v>0</v>
      </c>
      <c r="R121" s="27"/>
    </row>
    <row r="122" spans="1:18" s="33" customFormat="1" ht="31.5" customHeight="1">
      <c r="A122" s="39" t="s">
        <v>122</v>
      </c>
      <c r="B122" s="2" t="s">
        <v>123</v>
      </c>
      <c r="C122" s="2" t="s">
        <v>124</v>
      </c>
      <c r="D122" s="3">
        <f>D123+D125+D126+D124+D127</f>
        <v>3363</v>
      </c>
      <c r="E122" s="3">
        <f>E123+E125+E126+E124+E127</f>
        <v>2141</v>
      </c>
      <c r="F122" s="3">
        <f>F123+F125+F126</f>
        <v>0</v>
      </c>
      <c r="G122" s="3">
        <f>G123+G125+G126</f>
        <v>0</v>
      </c>
      <c r="H122" s="3">
        <f>H123+H125+H126</f>
        <v>0</v>
      </c>
      <c r="I122" s="3">
        <f>I123+I125+I126+I127</f>
        <v>-1222</v>
      </c>
      <c r="J122" s="27">
        <f>E122/D122*100</f>
        <v>63.663395777579545</v>
      </c>
      <c r="K122" s="3">
        <f>K123+K125+K126</f>
        <v>1269</v>
      </c>
      <c r="L122" s="3">
        <f>L125</f>
        <v>987</v>
      </c>
      <c r="M122" s="4">
        <f t="shared" si="16"/>
        <v>-282</v>
      </c>
      <c r="N122" s="27">
        <f>L122/K122*100</f>
        <v>77.77777777777779</v>
      </c>
      <c r="O122" s="3">
        <f>O124+O125+O126</f>
        <v>698</v>
      </c>
      <c r="P122" s="3">
        <f>P124+P125+P126</f>
        <v>236</v>
      </c>
      <c r="Q122" s="4">
        <f>P122-O122</f>
        <v>-462</v>
      </c>
      <c r="R122" s="27">
        <f>P122/O122*100</f>
        <v>33.810888252149</v>
      </c>
    </row>
    <row r="123" spans="1:18" ht="0.75" customHeight="1" hidden="1">
      <c r="A123" s="40" t="s">
        <v>125</v>
      </c>
      <c r="B123" s="29" t="s">
        <v>126</v>
      </c>
      <c r="C123" s="29" t="s">
        <v>127</v>
      </c>
      <c r="D123" s="4"/>
      <c r="E123" s="4"/>
      <c r="F123" s="4"/>
      <c r="G123" s="4"/>
      <c r="H123" s="30"/>
      <c r="I123" s="4">
        <f>E123-D123</f>
        <v>0</v>
      </c>
      <c r="J123" s="27"/>
      <c r="K123" s="4"/>
      <c r="L123" s="4"/>
      <c r="M123" s="4"/>
      <c r="N123" s="27"/>
      <c r="O123" s="4"/>
      <c r="P123" s="4"/>
      <c r="Q123" s="4"/>
      <c r="R123" s="27"/>
    </row>
    <row r="124" spans="1:18" ht="18.75" customHeight="1">
      <c r="A124" s="40" t="s">
        <v>125</v>
      </c>
      <c r="B124" s="29"/>
      <c r="C124" s="29" t="s">
        <v>127</v>
      </c>
      <c r="D124" s="4">
        <v>0</v>
      </c>
      <c r="E124" s="4">
        <v>0</v>
      </c>
      <c r="F124" s="4"/>
      <c r="G124" s="4"/>
      <c r="H124" s="30"/>
      <c r="I124" s="4">
        <f>E124-D124</f>
        <v>0</v>
      </c>
      <c r="J124" s="27">
        <v>0</v>
      </c>
      <c r="K124" s="4"/>
      <c r="L124" s="4"/>
      <c r="M124" s="4"/>
      <c r="N124" s="27"/>
      <c r="O124" s="4"/>
      <c r="P124" s="4"/>
      <c r="Q124" s="4"/>
      <c r="R124" s="27"/>
    </row>
    <row r="125" spans="1:18" ht="43.5" customHeight="1">
      <c r="A125" s="40" t="s">
        <v>128</v>
      </c>
      <c r="B125" s="29" t="s">
        <v>129</v>
      </c>
      <c r="C125" s="29" t="s">
        <v>130</v>
      </c>
      <c r="D125" s="4">
        <v>2735</v>
      </c>
      <c r="E125" s="4">
        <v>1534</v>
      </c>
      <c r="F125" s="4"/>
      <c r="G125" s="4"/>
      <c r="H125" s="30"/>
      <c r="I125" s="4">
        <f>E125-D125</f>
        <v>-1201</v>
      </c>
      <c r="J125" s="27">
        <f>E125/D125*100</f>
        <v>56.08775137111517</v>
      </c>
      <c r="K125" s="4">
        <v>1269</v>
      </c>
      <c r="L125" s="4">
        <v>987</v>
      </c>
      <c r="M125" s="4">
        <f>L125-K125</f>
        <v>-282</v>
      </c>
      <c r="N125" s="27">
        <f>L125/K125*100</f>
        <v>77.77777777777779</v>
      </c>
      <c r="O125" s="4">
        <v>698</v>
      </c>
      <c r="P125" s="4">
        <v>236</v>
      </c>
      <c r="Q125" s="4">
        <f>P125-O125</f>
        <v>-462</v>
      </c>
      <c r="R125" s="27">
        <f>P125/O125*100</f>
        <v>33.810888252149</v>
      </c>
    </row>
    <row r="126" spans="1:18" ht="16.5" customHeight="1">
      <c r="A126" s="40" t="s">
        <v>131</v>
      </c>
      <c r="B126" s="29" t="s">
        <v>132</v>
      </c>
      <c r="C126" s="29" t="s">
        <v>133</v>
      </c>
      <c r="D126" s="4"/>
      <c r="E126" s="4"/>
      <c r="F126" s="4"/>
      <c r="G126" s="4"/>
      <c r="H126" s="30"/>
      <c r="I126" s="4"/>
      <c r="J126" s="27"/>
      <c r="K126" s="4">
        <v>0</v>
      </c>
      <c r="L126" s="4">
        <v>0</v>
      </c>
      <c r="M126" s="4">
        <f>L126-K126</f>
        <v>0</v>
      </c>
      <c r="N126" s="27">
        <v>0</v>
      </c>
      <c r="O126" s="4">
        <v>0</v>
      </c>
      <c r="P126" s="4">
        <v>0</v>
      </c>
      <c r="Q126" s="4">
        <f>P126-O126</f>
        <v>0</v>
      </c>
      <c r="R126" s="27">
        <v>0</v>
      </c>
    </row>
    <row r="127" spans="1:18" ht="37.5" customHeight="1">
      <c r="A127" s="40" t="s">
        <v>404</v>
      </c>
      <c r="B127" s="29"/>
      <c r="C127" s="29" t="s">
        <v>405</v>
      </c>
      <c r="D127" s="4">
        <v>628</v>
      </c>
      <c r="E127" s="4">
        <v>607</v>
      </c>
      <c r="F127" s="4"/>
      <c r="G127" s="4"/>
      <c r="H127" s="30"/>
      <c r="I127" s="4">
        <f>E127-D127</f>
        <v>-21</v>
      </c>
      <c r="J127" s="27">
        <v>0</v>
      </c>
      <c r="K127" s="4"/>
      <c r="L127" s="4"/>
      <c r="M127" s="4"/>
      <c r="N127" s="27"/>
      <c r="O127" s="4"/>
      <c r="P127" s="4"/>
      <c r="Q127" s="4"/>
      <c r="R127" s="27"/>
    </row>
    <row r="128" spans="1:18" s="33" customFormat="1" ht="24" customHeight="1">
      <c r="A128" s="39" t="s">
        <v>134</v>
      </c>
      <c r="B128" s="2" t="s">
        <v>135</v>
      </c>
      <c r="C128" s="2" t="s">
        <v>136</v>
      </c>
      <c r="D128" s="3">
        <f>D129+D130+D131+D132+D133+D134</f>
        <v>31558</v>
      </c>
      <c r="E128" s="3">
        <f>E129+E130+E131+E132+E133+E134</f>
        <v>6146</v>
      </c>
      <c r="F128" s="3">
        <f>F129+F131+F132+F134+F130</f>
        <v>0</v>
      </c>
      <c r="G128" s="3">
        <f>G129+G131+G132+G134+G130</f>
        <v>0</v>
      </c>
      <c r="H128" s="3">
        <f>H129+H131+H132+H134+H130</f>
        <v>0</v>
      </c>
      <c r="I128" s="3">
        <f>I129+I130+I131+I132+I133+I134</f>
        <v>-25412</v>
      </c>
      <c r="J128" s="27">
        <f aca="true" t="shared" si="18" ref="J128:J135">E128/D128*100</f>
        <v>19.475251917105012</v>
      </c>
      <c r="K128" s="3">
        <f>K129+K130+K131+K132+K134</f>
        <v>26666</v>
      </c>
      <c r="L128" s="3">
        <f>L129+L131+L132+L134</f>
        <v>5537</v>
      </c>
      <c r="M128" s="3">
        <f>M129+M131+M132+M134</f>
        <v>-21129</v>
      </c>
      <c r="N128" s="27">
        <f>L128/K128*100</f>
        <v>20.764269106727667</v>
      </c>
      <c r="O128" s="3">
        <f>O129+O131+O132+O134+O130</f>
        <v>2035</v>
      </c>
      <c r="P128" s="3">
        <f>P129+P131+P132+P134+P130</f>
        <v>565</v>
      </c>
      <c r="Q128" s="3">
        <f>Q129+Q131+Q132+Q134</f>
        <v>-1420</v>
      </c>
      <c r="R128" s="27">
        <f>P128/O128*100</f>
        <v>27.764127764127768</v>
      </c>
    </row>
    <row r="129" spans="1:18" s="37" customFormat="1" ht="11.25" customHeight="1">
      <c r="A129" s="40" t="s">
        <v>137</v>
      </c>
      <c r="B129" s="29" t="s">
        <v>138</v>
      </c>
      <c r="C129" s="29" t="s">
        <v>139</v>
      </c>
      <c r="D129" s="3">
        <v>5426</v>
      </c>
      <c r="E129" s="3">
        <v>2259</v>
      </c>
      <c r="F129" s="3"/>
      <c r="G129" s="3"/>
      <c r="H129" s="32"/>
      <c r="I129" s="4">
        <f aca="true" t="shared" si="19" ref="I129:I134">E129-D129</f>
        <v>-3167</v>
      </c>
      <c r="J129" s="27">
        <f t="shared" si="18"/>
        <v>41.63287873203097</v>
      </c>
      <c r="K129" s="3">
        <v>0</v>
      </c>
      <c r="L129" s="3">
        <v>0</v>
      </c>
      <c r="M129" s="4">
        <f>L129-K129</f>
        <v>0</v>
      </c>
      <c r="N129" s="27">
        <v>0</v>
      </c>
      <c r="O129" s="3">
        <v>1845</v>
      </c>
      <c r="P129" s="3">
        <v>425</v>
      </c>
      <c r="Q129" s="4">
        <f>P129-O129</f>
        <v>-1420</v>
      </c>
      <c r="R129" s="27">
        <v>0</v>
      </c>
    </row>
    <row r="130" spans="1:18" s="37" customFormat="1" ht="11.25" customHeight="1">
      <c r="A130" s="40" t="s">
        <v>265</v>
      </c>
      <c r="B130" s="29"/>
      <c r="C130" s="29" t="s">
        <v>264</v>
      </c>
      <c r="D130" s="3">
        <v>2771</v>
      </c>
      <c r="E130" s="3">
        <v>6</v>
      </c>
      <c r="F130" s="3"/>
      <c r="G130" s="3"/>
      <c r="H130" s="32"/>
      <c r="I130" s="4">
        <f t="shared" si="19"/>
        <v>-2765</v>
      </c>
      <c r="J130" s="27">
        <f>E130/D130*100</f>
        <v>0.21652832912306025</v>
      </c>
      <c r="K130" s="3"/>
      <c r="L130" s="3"/>
      <c r="M130" s="4"/>
      <c r="N130" s="27"/>
      <c r="O130" s="3">
        <v>190</v>
      </c>
      <c r="P130" s="3">
        <v>140</v>
      </c>
      <c r="Q130" s="4">
        <f>P130-O130</f>
        <v>-50</v>
      </c>
      <c r="R130" s="27">
        <f>P130/O130*100</f>
        <v>73.68421052631578</v>
      </c>
    </row>
    <row r="131" spans="1:18" ht="11.25" customHeight="1">
      <c r="A131" s="40" t="s">
        <v>140</v>
      </c>
      <c r="B131" s="29" t="s">
        <v>141</v>
      </c>
      <c r="C131" s="29" t="s">
        <v>142</v>
      </c>
      <c r="D131" s="4">
        <v>817</v>
      </c>
      <c r="E131" s="4">
        <v>568</v>
      </c>
      <c r="F131" s="4"/>
      <c r="G131" s="4"/>
      <c r="H131" s="30"/>
      <c r="I131" s="4">
        <f t="shared" si="19"/>
        <v>-249</v>
      </c>
      <c r="J131" s="27">
        <f t="shared" si="18"/>
        <v>69.52264381884945</v>
      </c>
      <c r="K131" s="4">
        <v>389</v>
      </c>
      <c r="L131" s="4">
        <v>76</v>
      </c>
      <c r="M131" s="4">
        <f>L131-K131</f>
        <v>-313</v>
      </c>
      <c r="N131" s="27">
        <f aca="true" t="shared" si="20" ref="N131:N138">L131/K131*100</f>
        <v>19.53727506426735</v>
      </c>
      <c r="O131" s="4">
        <v>0</v>
      </c>
      <c r="P131" s="4">
        <v>0</v>
      </c>
      <c r="Q131" s="4">
        <f>P131-O131</f>
        <v>0</v>
      </c>
      <c r="R131" s="27">
        <v>0</v>
      </c>
    </row>
    <row r="132" spans="1:18" ht="11.25" customHeight="1">
      <c r="A132" s="40" t="s">
        <v>143</v>
      </c>
      <c r="B132" s="29" t="s">
        <v>144</v>
      </c>
      <c r="C132" s="29" t="s">
        <v>145</v>
      </c>
      <c r="D132" s="4">
        <v>21854</v>
      </c>
      <c r="E132" s="4">
        <v>3210</v>
      </c>
      <c r="F132" s="4"/>
      <c r="G132" s="4"/>
      <c r="H132" s="30"/>
      <c r="I132" s="4">
        <f t="shared" si="19"/>
        <v>-18644</v>
      </c>
      <c r="J132" s="27">
        <f t="shared" si="18"/>
        <v>14.688386565388486</v>
      </c>
      <c r="K132" s="4">
        <v>25665</v>
      </c>
      <c r="L132" s="4">
        <v>5211</v>
      </c>
      <c r="M132" s="4">
        <f>L132-K132</f>
        <v>-20454</v>
      </c>
      <c r="N132" s="27">
        <v>0</v>
      </c>
      <c r="O132" s="4">
        <v>0</v>
      </c>
      <c r="P132" s="4">
        <v>0</v>
      </c>
      <c r="Q132" s="4">
        <f>P132-O132</f>
        <v>0</v>
      </c>
      <c r="R132" s="27">
        <v>0</v>
      </c>
    </row>
    <row r="133" spans="1:18" ht="38.25" customHeight="1">
      <c r="A133" s="40" t="s">
        <v>406</v>
      </c>
      <c r="B133" s="29"/>
      <c r="C133" s="29" t="s">
        <v>407</v>
      </c>
      <c r="D133" s="4">
        <v>178</v>
      </c>
      <c r="E133" s="4">
        <v>53</v>
      </c>
      <c r="F133" s="4"/>
      <c r="G133" s="4"/>
      <c r="H133" s="30"/>
      <c r="I133" s="4">
        <f t="shared" si="19"/>
        <v>-125</v>
      </c>
      <c r="J133" s="27">
        <f t="shared" si="18"/>
        <v>29.775280898876407</v>
      </c>
      <c r="K133" s="4"/>
      <c r="L133" s="4"/>
      <c r="M133" s="4"/>
      <c r="N133" s="27"/>
      <c r="O133" s="4"/>
      <c r="P133" s="4"/>
      <c r="Q133" s="4"/>
      <c r="R133" s="27"/>
    </row>
    <row r="134" spans="1:18" ht="27.75" customHeight="1">
      <c r="A134" s="40" t="s">
        <v>146</v>
      </c>
      <c r="B134" s="29" t="s">
        <v>147</v>
      </c>
      <c r="C134" s="29" t="s">
        <v>148</v>
      </c>
      <c r="D134" s="4">
        <v>512</v>
      </c>
      <c r="E134" s="4">
        <v>50</v>
      </c>
      <c r="F134" s="4"/>
      <c r="G134" s="4"/>
      <c r="H134" s="30"/>
      <c r="I134" s="4">
        <f t="shared" si="19"/>
        <v>-462</v>
      </c>
      <c r="J134" s="27">
        <f t="shared" si="18"/>
        <v>9.765625</v>
      </c>
      <c r="K134" s="4">
        <v>612</v>
      </c>
      <c r="L134" s="4">
        <v>250</v>
      </c>
      <c r="M134" s="4">
        <f>L134-K134</f>
        <v>-362</v>
      </c>
      <c r="N134" s="27">
        <f t="shared" si="20"/>
        <v>40.849673202614376</v>
      </c>
      <c r="O134" s="4">
        <v>0</v>
      </c>
      <c r="P134" s="4">
        <v>0</v>
      </c>
      <c r="Q134" s="4">
        <f>P134-O134</f>
        <v>0</v>
      </c>
      <c r="R134" s="27">
        <v>0</v>
      </c>
    </row>
    <row r="135" spans="1:18" s="33" customFormat="1" ht="21.75" customHeight="1">
      <c r="A135" s="39" t="s">
        <v>149</v>
      </c>
      <c r="B135" s="2" t="s">
        <v>150</v>
      </c>
      <c r="C135" s="2" t="s">
        <v>151</v>
      </c>
      <c r="D135" s="3">
        <f aca="true" t="shared" si="21" ref="D135:I135">D136+D137+D138+D139+D140</f>
        <v>33695</v>
      </c>
      <c r="E135" s="3">
        <f t="shared" si="21"/>
        <v>5261</v>
      </c>
      <c r="F135" s="3">
        <f t="shared" si="21"/>
        <v>0</v>
      </c>
      <c r="G135" s="3">
        <f t="shared" si="21"/>
        <v>0</v>
      </c>
      <c r="H135" s="3">
        <f t="shared" si="21"/>
        <v>0</v>
      </c>
      <c r="I135" s="3">
        <f t="shared" si="21"/>
        <v>-28434</v>
      </c>
      <c r="J135" s="27">
        <f t="shared" si="18"/>
        <v>15.61359252114557</v>
      </c>
      <c r="K135" s="3">
        <f>K136+K137+K138+K139+K140</f>
        <v>19057</v>
      </c>
      <c r="L135" s="3">
        <f>L136+L137+L138+L139+L140</f>
        <v>7548</v>
      </c>
      <c r="M135" s="3">
        <f>M136+M137+M138+M139+M140</f>
        <v>-11509</v>
      </c>
      <c r="N135" s="27">
        <f t="shared" si="20"/>
        <v>39.60749330954505</v>
      </c>
      <c r="O135" s="3">
        <f>O136+O137+O138+O139+O140</f>
        <v>10678</v>
      </c>
      <c r="P135" s="3">
        <f>P136+P137+P138+P139+P140</f>
        <v>6030</v>
      </c>
      <c r="Q135" s="3">
        <f>Q136+Q137+Q138+Q139+Q140</f>
        <v>-4648</v>
      </c>
      <c r="R135" s="27">
        <f>P135/O135*100</f>
        <v>56.47124929762127</v>
      </c>
    </row>
    <row r="136" spans="1:18" ht="13.5" customHeight="1">
      <c r="A136" s="40" t="s">
        <v>152</v>
      </c>
      <c r="B136" s="29" t="s">
        <v>84</v>
      </c>
      <c r="C136" s="29" t="s">
        <v>153</v>
      </c>
      <c r="D136" s="4"/>
      <c r="E136" s="4"/>
      <c r="F136" s="4"/>
      <c r="G136" s="4"/>
      <c r="H136" s="30"/>
      <c r="I136" s="4"/>
      <c r="J136" s="27"/>
      <c r="K136" s="4">
        <v>2471</v>
      </c>
      <c r="L136" s="4">
        <v>1399</v>
      </c>
      <c r="M136" s="4">
        <f>L136-K136</f>
        <v>-1072</v>
      </c>
      <c r="N136" s="27">
        <f t="shared" si="20"/>
        <v>56.616754350465406</v>
      </c>
      <c r="O136" s="4">
        <v>2491</v>
      </c>
      <c r="P136" s="4">
        <v>1382</v>
      </c>
      <c r="Q136" s="4">
        <f>P136-O136</f>
        <v>-1109</v>
      </c>
      <c r="R136" s="27">
        <f>P136/O136*100</f>
        <v>55.47972701726215</v>
      </c>
    </row>
    <row r="137" spans="1:18" ht="13.5" customHeight="1">
      <c r="A137" s="40" t="s">
        <v>154</v>
      </c>
      <c r="B137" s="29" t="s">
        <v>85</v>
      </c>
      <c r="C137" s="29" t="s">
        <v>155</v>
      </c>
      <c r="D137" s="4">
        <v>23158</v>
      </c>
      <c r="E137" s="4">
        <v>0</v>
      </c>
      <c r="F137" s="4"/>
      <c r="G137" s="4"/>
      <c r="H137" s="30"/>
      <c r="I137" s="4">
        <f>E137-D137</f>
        <v>-23158</v>
      </c>
      <c r="J137" s="27">
        <f aca="true" t="shared" si="22" ref="J137:J167">E137/D137*100</f>
        <v>0</v>
      </c>
      <c r="K137" s="4">
        <v>2182</v>
      </c>
      <c r="L137" s="4">
        <v>1120</v>
      </c>
      <c r="M137" s="4">
        <f>L137-K137</f>
        <v>-1062</v>
      </c>
      <c r="N137" s="27">
        <f t="shared" si="20"/>
        <v>51.329055912007334</v>
      </c>
      <c r="O137" s="4">
        <v>0</v>
      </c>
      <c r="P137" s="4">
        <v>0</v>
      </c>
      <c r="Q137" s="4">
        <f>P137-O137</f>
        <v>0</v>
      </c>
      <c r="R137" s="27">
        <v>0</v>
      </c>
    </row>
    <row r="138" spans="1:18" ht="13.5" customHeight="1">
      <c r="A138" s="40" t="s">
        <v>156</v>
      </c>
      <c r="B138" s="29" t="s">
        <v>157</v>
      </c>
      <c r="C138" s="29" t="s">
        <v>158</v>
      </c>
      <c r="D138" s="4">
        <v>0</v>
      </c>
      <c r="E138" s="4">
        <v>0</v>
      </c>
      <c r="F138" s="4"/>
      <c r="G138" s="4"/>
      <c r="H138" s="30"/>
      <c r="I138" s="4">
        <f>E138-D138</f>
        <v>0</v>
      </c>
      <c r="J138" s="27">
        <v>0</v>
      </c>
      <c r="K138" s="4">
        <v>14146</v>
      </c>
      <c r="L138" s="4">
        <v>4893</v>
      </c>
      <c r="M138" s="4">
        <f>L138-K138</f>
        <v>-9253</v>
      </c>
      <c r="N138" s="27">
        <f t="shared" si="20"/>
        <v>34.589283189594234</v>
      </c>
      <c r="O138" s="4">
        <v>8187</v>
      </c>
      <c r="P138" s="4">
        <v>4648</v>
      </c>
      <c r="Q138" s="4">
        <f>P138-O138</f>
        <v>-3539</v>
      </c>
      <c r="R138" s="27">
        <f>P138/O138*100</f>
        <v>56.77293269818004</v>
      </c>
    </row>
    <row r="139" spans="1:18" ht="12.75" customHeight="1" hidden="1">
      <c r="A139" s="40" t="s">
        <v>159</v>
      </c>
      <c r="B139" s="29"/>
      <c r="C139" s="29" t="s">
        <v>160</v>
      </c>
      <c r="D139" s="4"/>
      <c r="E139" s="4"/>
      <c r="F139" s="4"/>
      <c r="G139" s="4"/>
      <c r="H139" s="30"/>
      <c r="I139" s="4">
        <f>E139-D139</f>
        <v>0</v>
      </c>
      <c r="J139" s="27" t="e">
        <f t="shared" si="22"/>
        <v>#DIV/0!</v>
      </c>
      <c r="K139" s="4"/>
      <c r="L139" s="4"/>
      <c r="M139" s="4"/>
      <c r="N139" s="27"/>
      <c r="O139" s="4"/>
      <c r="P139" s="4"/>
      <c r="Q139" s="4"/>
      <c r="R139" s="27"/>
    </row>
    <row r="140" spans="1:18" ht="26.25" customHeight="1">
      <c r="A140" s="40" t="s">
        <v>159</v>
      </c>
      <c r="B140" s="29"/>
      <c r="C140" s="29" t="s">
        <v>160</v>
      </c>
      <c r="D140" s="4">
        <v>10537</v>
      </c>
      <c r="E140" s="4">
        <v>5261</v>
      </c>
      <c r="F140" s="4"/>
      <c r="G140" s="4"/>
      <c r="H140" s="30"/>
      <c r="I140" s="4">
        <f>E140-D140</f>
        <v>-5276</v>
      </c>
      <c r="J140" s="27">
        <f t="shared" si="22"/>
        <v>49.928822245420896</v>
      </c>
      <c r="K140" s="4">
        <v>258</v>
      </c>
      <c r="L140" s="4">
        <v>136</v>
      </c>
      <c r="M140" s="4">
        <f>L140-K140</f>
        <v>-122</v>
      </c>
      <c r="N140" s="27">
        <f>L140/K140*100</f>
        <v>52.71317829457365</v>
      </c>
      <c r="O140" s="4">
        <v>0</v>
      </c>
      <c r="P140" s="4">
        <v>0</v>
      </c>
      <c r="Q140" s="4">
        <f>P140-O140</f>
        <v>0</v>
      </c>
      <c r="R140" s="27">
        <v>0</v>
      </c>
    </row>
    <row r="141" spans="1:18" s="33" customFormat="1" ht="24" customHeight="1">
      <c r="A141" s="39" t="s">
        <v>161</v>
      </c>
      <c r="B141" s="2" t="s">
        <v>162</v>
      </c>
      <c r="C141" s="2" t="s">
        <v>163</v>
      </c>
      <c r="D141" s="3">
        <f aca="true" t="shared" si="23" ref="D141:I141">D142+D143+D144</f>
        <v>94</v>
      </c>
      <c r="E141" s="3">
        <f t="shared" si="23"/>
        <v>20</v>
      </c>
      <c r="F141" s="3">
        <f t="shared" si="23"/>
        <v>0</v>
      </c>
      <c r="G141" s="3">
        <f t="shared" si="23"/>
        <v>0</v>
      </c>
      <c r="H141" s="3">
        <f t="shared" si="23"/>
        <v>0</v>
      </c>
      <c r="I141" s="3">
        <f t="shared" si="23"/>
        <v>-74</v>
      </c>
      <c r="J141" s="27">
        <f t="shared" si="22"/>
        <v>21.27659574468085</v>
      </c>
      <c r="K141" s="3">
        <f>K142+K143+K144</f>
        <v>90</v>
      </c>
      <c r="L141" s="3">
        <f>L142+L143+L144</f>
        <v>90</v>
      </c>
      <c r="M141" s="4">
        <f>L141-K141</f>
        <v>0</v>
      </c>
      <c r="N141" s="27">
        <f>L141/K141*100</f>
        <v>100</v>
      </c>
      <c r="O141" s="3">
        <f>O142+O143+O144</f>
        <v>2200</v>
      </c>
      <c r="P141" s="3">
        <f>P142+P143+P144</f>
        <v>1192</v>
      </c>
      <c r="Q141" s="4">
        <f>P141-O141</f>
        <v>-1008</v>
      </c>
      <c r="R141" s="27">
        <f>P141/O141*100</f>
        <v>54.18181818181819</v>
      </c>
    </row>
    <row r="142" spans="1:18" ht="11.25" customHeight="1">
      <c r="A142" s="40" t="s">
        <v>164</v>
      </c>
      <c r="B142" s="29" t="s">
        <v>165</v>
      </c>
      <c r="C142" s="29" t="s">
        <v>166</v>
      </c>
      <c r="D142" s="4">
        <v>0</v>
      </c>
      <c r="E142" s="4">
        <v>0</v>
      </c>
      <c r="F142" s="4"/>
      <c r="G142" s="4"/>
      <c r="H142" s="30"/>
      <c r="I142" s="4">
        <f>E142-D142</f>
        <v>0</v>
      </c>
      <c r="J142" s="27"/>
      <c r="K142" s="4"/>
      <c r="L142" s="4"/>
      <c r="M142" s="4"/>
      <c r="N142" s="27"/>
      <c r="O142" s="4"/>
      <c r="P142" s="4"/>
      <c r="Q142" s="4"/>
      <c r="R142" s="27"/>
    </row>
    <row r="143" spans="1:18" ht="22.5" customHeight="1">
      <c r="A143" s="40" t="s">
        <v>167</v>
      </c>
      <c r="B143" s="29" t="s">
        <v>168</v>
      </c>
      <c r="C143" s="29" t="s">
        <v>169</v>
      </c>
      <c r="D143" s="4">
        <v>65</v>
      </c>
      <c r="E143" s="4">
        <v>0</v>
      </c>
      <c r="F143" s="4"/>
      <c r="G143" s="4"/>
      <c r="H143" s="30"/>
      <c r="I143" s="4">
        <f>E143-D143</f>
        <v>-65</v>
      </c>
      <c r="J143" s="27">
        <f t="shared" si="22"/>
        <v>0</v>
      </c>
      <c r="K143" s="4">
        <v>0</v>
      </c>
      <c r="L143" s="4">
        <v>0</v>
      </c>
      <c r="M143" s="4">
        <f>L143-K143</f>
        <v>0</v>
      </c>
      <c r="N143" s="27">
        <v>0</v>
      </c>
      <c r="O143" s="4">
        <v>0</v>
      </c>
      <c r="P143" s="4">
        <v>0</v>
      </c>
      <c r="Q143" s="4">
        <v>0</v>
      </c>
      <c r="R143" s="27">
        <v>0</v>
      </c>
    </row>
    <row r="144" spans="1:18" ht="22.5" customHeight="1">
      <c r="A144" s="40" t="s">
        <v>170</v>
      </c>
      <c r="B144" s="29" t="s">
        <v>171</v>
      </c>
      <c r="C144" s="29" t="s">
        <v>172</v>
      </c>
      <c r="D144" s="4">
        <v>29</v>
      </c>
      <c r="E144" s="4">
        <v>20</v>
      </c>
      <c r="F144" s="4"/>
      <c r="G144" s="4"/>
      <c r="H144" s="30"/>
      <c r="I144" s="4">
        <f>E144-D144</f>
        <v>-9</v>
      </c>
      <c r="J144" s="27">
        <f t="shared" si="22"/>
        <v>68.96551724137932</v>
      </c>
      <c r="K144" s="4">
        <v>90</v>
      </c>
      <c r="L144" s="4">
        <v>90</v>
      </c>
      <c r="M144" s="4">
        <f>L144-K144</f>
        <v>0</v>
      </c>
      <c r="N144" s="27">
        <f>L144/K144*100</f>
        <v>100</v>
      </c>
      <c r="O144" s="4">
        <v>2200</v>
      </c>
      <c r="P144" s="4">
        <v>1192</v>
      </c>
      <c r="Q144" s="4">
        <f>P144-O144</f>
        <v>-1008</v>
      </c>
      <c r="R144" s="27">
        <f>P144/O144*100</f>
        <v>54.18181818181819</v>
      </c>
    </row>
    <row r="145" spans="1:18" s="33" customFormat="1" ht="27" customHeight="1">
      <c r="A145" s="39" t="s">
        <v>173</v>
      </c>
      <c r="B145" s="2" t="s">
        <v>174</v>
      </c>
      <c r="C145" s="2" t="s">
        <v>175</v>
      </c>
      <c r="D145" s="3">
        <f>D146+D147+D149+D150+D148</f>
        <v>440887</v>
      </c>
      <c r="E145" s="3">
        <f>E146+E147+E149+E150+E148</f>
        <v>222598</v>
      </c>
      <c r="F145" s="3">
        <f>F146+F147+F149+F150</f>
        <v>0</v>
      </c>
      <c r="G145" s="3">
        <f>G146+G147+G149+G150</f>
        <v>0</v>
      </c>
      <c r="H145" s="3">
        <f>H146+H147+H149+H150</f>
        <v>0</v>
      </c>
      <c r="I145" s="3">
        <f>I146+I147+I149+I150+I148</f>
        <v>-218289</v>
      </c>
      <c r="J145" s="27">
        <f t="shared" si="22"/>
        <v>50.48867396861327</v>
      </c>
      <c r="K145" s="3">
        <f>K146+K147+K149+K150</f>
        <v>70</v>
      </c>
      <c r="L145" s="3">
        <f>L146+L147+L149+L150</f>
        <v>0</v>
      </c>
      <c r="M145" s="4">
        <f>L145-K145</f>
        <v>-70</v>
      </c>
      <c r="N145" s="27">
        <f>L145/K145*100</f>
        <v>0</v>
      </c>
      <c r="O145" s="3">
        <f>O146+O147+O149+O150</f>
        <v>5</v>
      </c>
      <c r="P145" s="3">
        <f>P146+P147+P149+P150</f>
        <v>0</v>
      </c>
      <c r="Q145" s="4">
        <f>P145-O145</f>
        <v>-5</v>
      </c>
      <c r="R145" s="27">
        <v>0</v>
      </c>
    </row>
    <row r="146" spans="1:18" ht="11.25" customHeight="1">
      <c r="A146" s="40" t="s">
        <v>176</v>
      </c>
      <c r="B146" s="29" t="s">
        <v>177</v>
      </c>
      <c r="C146" s="29" t="s">
        <v>178</v>
      </c>
      <c r="D146" s="4">
        <v>112890</v>
      </c>
      <c r="E146" s="4">
        <v>56870</v>
      </c>
      <c r="F146" s="4"/>
      <c r="G146" s="4"/>
      <c r="H146" s="30"/>
      <c r="I146" s="4">
        <f>E146-D146</f>
        <v>-56020</v>
      </c>
      <c r="J146" s="27">
        <f t="shared" si="22"/>
        <v>50.37647267251306</v>
      </c>
      <c r="K146" s="4"/>
      <c r="L146" s="4"/>
      <c r="M146" s="4"/>
      <c r="N146" s="27"/>
      <c r="O146" s="4"/>
      <c r="P146" s="4"/>
      <c r="Q146" s="4"/>
      <c r="R146" s="27"/>
    </row>
    <row r="147" spans="1:18" ht="11.25" customHeight="1">
      <c r="A147" s="40" t="s">
        <v>179</v>
      </c>
      <c r="B147" s="29" t="s">
        <v>180</v>
      </c>
      <c r="C147" s="29" t="s">
        <v>181</v>
      </c>
      <c r="D147" s="4">
        <v>233473</v>
      </c>
      <c r="E147" s="4">
        <v>121535</v>
      </c>
      <c r="F147" s="4"/>
      <c r="G147" s="4"/>
      <c r="H147" s="30"/>
      <c r="I147" s="4">
        <f>E147-D147</f>
        <v>-111938</v>
      </c>
      <c r="J147" s="27">
        <f t="shared" si="22"/>
        <v>52.055269774235136</v>
      </c>
      <c r="K147" s="4"/>
      <c r="L147" s="4"/>
      <c r="M147" s="4"/>
      <c r="N147" s="27"/>
      <c r="O147" s="4"/>
      <c r="P147" s="4"/>
      <c r="Q147" s="4"/>
      <c r="R147" s="27"/>
    </row>
    <row r="148" spans="1:18" ht="11.25" customHeight="1">
      <c r="A148" s="40" t="s">
        <v>408</v>
      </c>
      <c r="B148" s="29"/>
      <c r="C148" s="29" t="s">
        <v>409</v>
      </c>
      <c r="D148" s="4">
        <v>39187</v>
      </c>
      <c r="E148" s="4">
        <v>19781</v>
      </c>
      <c r="F148" s="4"/>
      <c r="G148" s="4"/>
      <c r="H148" s="30"/>
      <c r="I148" s="4">
        <f>E148-D148</f>
        <v>-19406</v>
      </c>
      <c r="J148" s="27">
        <f t="shared" si="22"/>
        <v>50.478475004465764</v>
      </c>
      <c r="K148" s="4"/>
      <c r="L148" s="4"/>
      <c r="M148" s="4"/>
      <c r="N148" s="27"/>
      <c r="O148" s="4"/>
      <c r="P148" s="4"/>
      <c r="Q148" s="4"/>
      <c r="R148" s="27"/>
    </row>
    <row r="149" spans="1:18" ht="11.25" customHeight="1">
      <c r="A149" s="40" t="s">
        <v>182</v>
      </c>
      <c r="B149" s="29" t="s">
        <v>183</v>
      </c>
      <c r="C149" s="29" t="s">
        <v>184</v>
      </c>
      <c r="D149" s="4">
        <v>3167</v>
      </c>
      <c r="E149" s="4">
        <v>2298</v>
      </c>
      <c r="F149" s="4"/>
      <c r="G149" s="4"/>
      <c r="H149" s="30"/>
      <c r="I149" s="4">
        <f>E149-D149</f>
        <v>-869</v>
      </c>
      <c r="J149" s="27">
        <f t="shared" si="22"/>
        <v>72.56078307546574</v>
      </c>
      <c r="K149" s="4">
        <v>70</v>
      </c>
      <c r="L149" s="4">
        <v>0</v>
      </c>
      <c r="M149" s="4">
        <f>L149-K149</f>
        <v>-70</v>
      </c>
      <c r="N149" s="27">
        <f>L149/K149*100</f>
        <v>0</v>
      </c>
      <c r="O149" s="4">
        <v>5</v>
      </c>
      <c r="P149" s="4">
        <v>0</v>
      </c>
      <c r="Q149" s="4">
        <f>P149-O149</f>
        <v>-5</v>
      </c>
      <c r="R149" s="27">
        <v>0</v>
      </c>
    </row>
    <row r="150" spans="1:18" ht="11.25" customHeight="1">
      <c r="A150" s="40" t="s">
        <v>185</v>
      </c>
      <c r="B150" s="29" t="s">
        <v>186</v>
      </c>
      <c r="C150" s="29" t="s">
        <v>187</v>
      </c>
      <c r="D150" s="4">
        <v>52170</v>
      </c>
      <c r="E150" s="4">
        <v>22114</v>
      </c>
      <c r="F150" s="4"/>
      <c r="G150" s="4"/>
      <c r="H150" s="30"/>
      <c r="I150" s="4">
        <f>E150-D150</f>
        <v>-30056</v>
      </c>
      <c r="J150" s="27">
        <f t="shared" si="22"/>
        <v>42.388345792601115</v>
      </c>
      <c r="K150" s="4"/>
      <c r="L150" s="4"/>
      <c r="M150" s="4"/>
      <c r="N150" s="27"/>
      <c r="O150" s="4"/>
      <c r="P150" s="4"/>
      <c r="Q150" s="4"/>
      <c r="R150" s="27"/>
    </row>
    <row r="151" spans="1:18" s="33" customFormat="1" ht="32.25" customHeight="1">
      <c r="A151" s="39" t="s">
        <v>268</v>
      </c>
      <c r="B151" s="2" t="s">
        <v>188</v>
      </c>
      <c r="C151" s="2" t="s">
        <v>189</v>
      </c>
      <c r="D151" s="3">
        <f aca="true" t="shared" si="24" ref="D151:I151">D152+D153+D154</f>
        <v>67065</v>
      </c>
      <c r="E151" s="3">
        <f t="shared" si="24"/>
        <v>35094</v>
      </c>
      <c r="F151" s="3">
        <f t="shared" si="24"/>
        <v>0</v>
      </c>
      <c r="G151" s="3">
        <f t="shared" si="24"/>
        <v>0</v>
      </c>
      <c r="H151" s="3">
        <f t="shared" si="24"/>
        <v>0</v>
      </c>
      <c r="I151" s="3">
        <f t="shared" si="24"/>
        <v>-31971</v>
      </c>
      <c r="J151" s="27">
        <f t="shared" si="22"/>
        <v>52.32833817937822</v>
      </c>
      <c r="K151" s="3">
        <f>K152+K153+K154</f>
        <v>33499</v>
      </c>
      <c r="L151" s="3">
        <f>L152+L153+L154</f>
        <v>16508</v>
      </c>
      <c r="M151" s="4">
        <f>L151-K151</f>
        <v>-16991</v>
      </c>
      <c r="N151" s="27">
        <f>L151/K151*100</f>
        <v>49.27908295770023</v>
      </c>
      <c r="O151" s="3">
        <f>O152+O153+O154</f>
        <v>20573</v>
      </c>
      <c r="P151" s="3">
        <f>P152+P153+P154</f>
        <v>11730</v>
      </c>
      <c r="Q151" s="4">
        <f>P151-O151</f>
        <v>-8843</v>
      </c>
      <c r="R151" s="27">
        <f>P151/O151*100</f>
        <v>57.01647790793759</v>
      </c>
    </row>
    <row r="152" spans="1:18" ht="11.25" customHeight="1">
      <c r="A152" s="40" t="s">
        <v>190</v>
      </c>
      <c r="B152" s="29" t="s">
        <v>191</v>
      </c>
      <c r="C152" s="29" t="s">
        <v>192</v>
      </c>
      <c r="D152" s="4">
        <v>61797</v>
      </c>
      <c r="E152" s="4">
        <v>32254</v>
      </c>
      <c r="F152" s="4"/>
      <c r="G152" s="4"/>
      <c r="H152" s="30"/>
      <c r="I152" s="4">
        <f>E152-D152</f>
        <v>-29543</v>
      </c>
      <c r="J152" s="27">
        <f t="shared" si="22"/>
        <v>52.19347217502468</v>
      </c>
      <c r="K152" s="4">
        <v>33499</v>
      </c>
      <c r="L152" s="4">
        <v>16508</v>
      </c>
      <c r="M152" s="4">
        <f>L152-K152</f>
        <v>-16991</v>
      </c>
      <c r="N152" s="27">
        <f>L152/K152*100</f>
        <v>49.27908295770023</v>
      </c>
      <c r="O152" s="4">
        <v>20573</v>
      </c>
      <c r="P152" s="4">
        <v>11730</v>
      </c>
      <c r="Q152" s="4">
        <f>P152-O152</f>
        <v>-8843</v>
      </c>
      <c r="R152" s="27">
        <f>P152/O152*100</f>
        <v>57.01647790793759</v>
      </c>
    </row>
    <row r="153" spans="1:18" ht="27" customHeight="1">
      <c r="A153" s="40" t="s">
        <v>255</v>
      </c>
      <c r="B153" s="29" t="s">
        <v>194</v>
      </c>
      <c r="C153" s="29" t="s">
        <v>195</v>
      </c>
      <c r="D153" s="4">
        <v>5268</v>
      </c>
      <c r="E153" s="4">
        <v>2840</v>
      </c>
      <c r="F153" s="4"/>
      <c r="G153" s="4"/>
      <c r="H153" s="30"/>
      <c r="I153" s="4">
        <f>E153-D153</f>
        <v>-2428</v>
      </c>
      <c r="J153" s="27">
        <f t="shared" si="22"/>
        <v>53.910402429764616</v>
      </c>
      <c r="K153" s="4"/>
      <c r="L153" s="4"/>
      <c r="M153" s="4">
        <f>L153-K153</f>
        <v>0</v>
      </c>
      <c r="N153" s="27"/>
      <c r="O153" s="4"/>
      <c r="P153" s="4"/>
      <c r="Q153" s="4">
        <f>P153-O153</f>
        <v>0</v>
      </c>
      <c r="R153" s="27"/>
    </row>
    <row r="154" spans="1:18" ht="13.5" customHeight="1" hidden="1">
      <c r="A154" s="40"/>
      <c r="B154" s="29"/>
      <c r="C154" s="29"/>
      <c r="D154" s="4"/>
      <c r="E154" s="4"/>
      <c r="F154" s="4"/>
      <c r="G154" s="4"/>
      <c r="H154" s="30"/>
      <c r="I154" s="4"/>
      <c r="J154" s="27"/>
      <c r="K154" s="4"/>
      <c r="L154" s="4"/>
      <c r="M154" s="4"/>
      <c r="N154" s="27"/>
      <c r="O154" s="4"/>
      <c r="P154" s="4"/>
      <c r="Q154" s="4"/>
      <c r="R154" s="27"/>
    </row>
    <row r="155" spans="1:18" s="33" customFormat="1" ht="30.75" customHeight="1" hidden="1">
      <c r="A155" s="39" t="s">
        <v>253</v>
      </c>
      <c r="B155" s="2" t="s">
        <v>196</v>
      </c>
      <c r="C155" s="2" t="s">
        <v>197</v>
      </c>
      <c r="D155" s="3">
        <f>D156+D160+D161+D157+D158+D159</f>
        <v>0</v>
      </c>
      <c r="E155" s="3">
        <f>E156+E160+E161+E157+E158+E159</f>
        <v>0</v>
      </c>
      <c r="F155" s="3">
        <f>F156+F160+F161</f>
        <v>0</v>
      </c>
      <c r="G155" s="3">
        <f>G156+G160+G161</f>
        <v>0</v>
      </c>
      <c r="H155" s="3">
        <f>H156+H160+H161</f>
        <v>0</v>
      </c>
      <c r="I155" s="3">
        <f>I156+I160+I161+I157+I158+I159</f>
        <v>0</v>
      </c>
      <c r="J155" s="27" t="e">
        <f t="shared" si="22"/>
        <v>#DIV/0!</v>
      </c>
      <c r="K155" s="3">
        <f>K156+K160+K161+K157+K158+K159</f>
        <v>0</v>
      </c>
      <c r="L155" s="3">
        <f>L156+L160+L161+L157+L158+L159</f>
        <v>0</v>
      </c>
      <c r="M155" s="4">
        <f>L155-K155</f>
        <v>0</v>
      </c>
      <c r="N155" s="27"/>
      <c r="O155" s="3">
        <f>O156+O160+O161+O157+O158+O159</f>
        <v>0</v>
      </c>
      <c r="P155" s="3">
        <f>P156+P160+P161+P157+P158+P159</f>
        <v>0</v>
      </c>
      <c r="Q155" s="4">
        <f>P155-O155</f>
        <v>0</v>
      </c>
      <c r="R155" s="27"/>
    </row>
    <row r="156" spans="1:18" ht="11.25" customHeight="1" hidden="1">
      <c r="A156" s="40" t="s">
        <v>198</v>
      </c>
      <c r="B156" s="29" t="s">
        <v>199</v>
      </c>
      <c r="C156" s="29" t="s">
        <v>200</v>
      </c>
      <c r="D156" s="4"/>
      <c r="E156" s="4"/>
      <c r="F156" s="4"/>
      <c r="G156" s="4"/>
      <c r="H156" s="30"/>
      <c r="I156" s="4">
        <f aca="true" t="shared" si="25" ref="I156:I161">E156-D156</f>
        <v>0</v>
      </c>
      <c r="J156" s="27" t="e">
        <f t="shared" si="22"/>
        <v>#DIV/0!</v>
      </c>
      <c r="K156" s="4"/>
      <c r="L156" s="4"/>
      <c r="M156" s="4"/>
      <c r="N156" s="27"/>
      <c r="O156" s="4"/>
      <c r="P156" s="4"/>
      <c r="Q156" s="4"/>
      <c r="R156" s="27"/>
    </row>
    <row r="157" spans="1:18" ht="11.25" customHeight="1" hidden="1">
      <c r="A157" s="40" t="s">
        <v>201</v>
      </c>
      <c r="B157" s="29"/>
      <c r="C157" s="29" t="s">
        <v>202</v>
      </c>
      <c r="D157" s="4"/>
      <c r="E157" s="4"/>
      <c r="F157" s="4"/>
      <c r="G157" s="4"/>
      <c r="H157" s="30"/>
      <c r="I157" s="4">
        <f t="shared" si="25"/>
        <v>0</v>
      </c>
      <c r="J157" s="27" t="e">
        <f t="shared" si="22"/>
        <v>#DIV/0!</v>
      </c>
      <c r="K157" s="4"/>
      <c r="L157" s="4"/>
      <c r="M157" s="4"/>
      <c r="N157" s="27"/>
      <c r="O157" s="4"/>
      <c r="P157" s="4"/>
      <c r="Q157" s="4"/>
      <c r="R157" s="27"/>
    </row>
    <row r="158" spans="1:18" ht="22.5" customHeight="1" hidden="1">
      <c r="A158" s="40" t="s">
        <v>203</v>
      </c>
      <c r="B158" s="29"/>
      <c r="C158" s="29" t="s">
        <v>204</v>
      </c>
      <c r="D158" s="4"/>
      <c r="E158" s="4"/>
      <c r="F158" s="4"/>
      <c r="G158" s="4"/>
      <c r="H158" s="30"/>
      <c r="I158" s="4">
        <f t="shared" si="25"/>
        <v>0</v>
      </c>
      <c r="J158" s="27" t="e">
        <f t="shared" si="22"/>
        <v>#DIV/0!</v>
      </c>
      <c r="K158" s="4"/>
      <c r="L158" s="4"/>
      <c r="M158" s="4"/>
      <c r="N158" s="27"/>
      <c r="O158" s="4"/>
      <c r="P158" s="4"/>
      <c r="Q158" s="4"/>
      <c r="R158" s="27"/>
    </row>
    <row r="159" spans="1:18" ht="12" customHeight="1" hidden="1">
      <c r="A159" s="40" t="s">
        <v>205</v>
      </c>
      <c r="B159" s="29" t="s">
        <v>199</v>
      </c>
      <c r="C159" s="29" t="s">
        <v>206</v>
      </c>
      <c r="D159" s="4"/>
      <c r="E159" s="4"/>
      <c r="F159" s="4"/>
      <c r="G159" s="4"/>
      <c r="H159" s="30"/>
      <c r="I159" s="4">
        <f t="shared" si="25"/>
        <v>0</v>
      </c>
      <c r="J159" s="27" t="e">
        <f t="shared" si="22"/>
        <v>#DIV/0!</v>
      </c>
      <c r="K159" s="4"/>
      <c r="L159" s="4"/>
      <c r="M159" s="4"/>
      <c r="N159" s="27"/>
      <c r="O159" s="4"/>
      <c r="P159" s="4"/>
      <c r="Q159" s="4"/>
      <c r="R159" s="27"/>
    </row>
    <row r="160" spans="1:18" ht="1.5" customHeight="1" hidden="1">
      <c r="A160" s="40"/>
      <c r="B160" s="29"/>
      <c r="C160" s="29"/>
      <c r="D160" s="4"/>
      <c r="E160" s="4"/>
      <c r="F160" s="4"/>
      <c r="G160" s="4"/>
      <c r="H160" s="30"/>
      <c r="I160" s="4"/>
      <c r="J160" s="27"/>
      <c r="K160" s="4"/>
      <c r="L160" s="4"/>
      <c r="M160" s="4"/>
      <c r="N160" s="27"/>
      <c r="O160" s="4"/>
      <c r="P160" s="4"/>
      <c r="Q160" s="4"/>
      <c r="R160" s="27"/>
    </row>
    <row r="161" spans="1:18" ht="22.5" customHeight="1" hidden="1">
      <c r="A161" s="40" t="s">
        <v>238</v>
      </c>
      <c r="B161" s="29" t="s">
        <v>208</v>
      </c>
      <c r="C161" s="29" t="s">
        <v>239</v>
      </c>
      <c r="D161" s="4"/>
      <c r="E161" s="4"/>
      <c r="F161" s="4"/>
      <c r="G161" s="4"/>
      <c r="H161" s="30"/>
      <c r="I161" s="4">
        <f t="shared" si="25"/>
        <v>0</v>
      </c>
      <c r="J161" s="27" t="e">
        <f t="shared" si="22"/>
        <v>#DIV/0!</v>
      </c>
      <c r="K161" s="4"/>
      <c r="L161" s="4"/>
      <c r="M161" s="4"/>
      <c r="N161" s="27"/>
      <c r="O161" s="4"/>
      <c r="P161" s="4"/>
      <c r="Q161" s="4"/>
      <c r="R161" s="27"/>
    </row>
    <row r="162" spans="1:18" s="33" customFormat="1" ht="27" customHeight="1">
      <c r="A162" s="39" t="s">
        <v>209</v>
      </c>
      <c r="B162" s="2" t="s">
        <v>210</v>
      </c>
      <c r="C162" s="2" t="s">
        <v>211</v>
      </c>
      <c r="D162" s="3">
        <f aca="true" t="shared" si="26" ref="D162:I162">D163+D164+D165+D166</f>
        <v>36731</v>
      </c>
      <c r="E162" s="3">
        <f t="shared" si="26"/>
        <v>20766</v>
      </c>
      <c r="F162" s="3">
        <f t="shared" si="26"/>
        <v>0</v>
      </c>
      <c r="G162" s="3">
        <f t="shared" si="26"/>
        <v>0</v>
      </c>
      <c r="H162" s="3">
        <f t="shared" si="26"/>
        <v>0</v>
      </c>
      <c r="I162" s="3">
        <f t="shared" si="26"/>
        <v>-15965</v>
      </c>
      <c r="J162" s="27">
        <f t="shared" si="22"/>
        <v>56.53535161035638</v>
      </c>
      <c r="K162" s="3">
        <f>K163+K164+K165+K166</f>
        <v>1117</v>
      </c>
      <c r="L162" s="3">
        <f>L163+L164+L165+L166</f>
        <v>380</v>
      </c>
      <c r="M162" s="3">
        <f>M163+M164+M165+M166</f>
        <v>185</v>
      </c>
      <c r="N162" s="27">
        <f>L162/K162*100</f>
        <v>34.01969561324978</v>
      </c>
      <c r="O162" s="3">
        <f>O163+O164+O165+O166</f>
        <v>554</v>
      </c>
      <c r="P162" s="3">
        <f>P163+P164+P165+P166</f>
        <v>415</v>
      </c>
      <c r="Q162" s="3">
        <f>Q163+Q164+Q165+Q166</f>
        <v>-139</v>
      </c>
      <c r="R162" s="27">
        <f>P162/O162*100</f>
        <v>74.90974729241877</v>
      </c>
    </row>
    <row r="163" spans="1:18" ht="13.5" customHeight="1">
      <c r="A163" s="40" t="s">
        <v>212</v>
      </c>
      <c r="B163" s="29" t="s">
        <v>213</v>
      </c>
      <c r="C163" s="29" t="s">
        <v>214</v>
      </c>
      <c r="D163" s="4">
        <v>1351</v>
      </c>
      <c r="E163" s="4">
        <v>1043</v>
      </c>
      <c r="F163" s="4"/>
      <c r="G163" s="4"/>
      <c r="H163" s="30"/>
      <c r="I163" s="4">
        <f>E163-D163</f>
        <v>-308</v>
      </c>
      <c r="J163" s="27">
        <f t="shared" si="22"/>
        <v>77.2020725388601</v>
      </c>
      <c r="K163" s="4">
        <v>195</v>
      </c>
      <c r="L163" s="4">
        <v>85</v>
      </c>
      <c r="M163" s="4">
        <f>L163-K163</f>
        <v>-110</v>
      </c>
      <c r="N163" s="27">
        <f>L163/K163*100</f>
        <v>43.58974358974359</v>
      </c>
      <c r="O163" s="4">
        <v>118</v>
      </c>
      <c r="P163" s="4">
        <v>49</v>
      </c>
      <c r="Q163" s="4">
        <f>P163-O163</f>
        <v>-69</v>
      </c>
      <c r="R163" s="27">
        <f>P163/O163*100</f>
        <v>41.52542372881356</v>
      </c>
    </row>
    <row r="164" spans="1:18" ht="19.5" customHeight="1">
      <c r="A164" s="40" t="s">
        <v>215</v>
      </c>
      <c r="B164" s="29" t="s">
        <v>216</v>
      </c>
      <c r="C164" s="29" t="s">
        <v>217</v>
      </c>
      <c r="D164" s="4">
        <v>8168</v>
      </c>
      <c r="E164" s="4">
        <v>5486</v>
      </c>
      <c r="F164" s="4"/>
      <c r="G164" s="4"/>
      <c r="H164" s="30"/>
      <c r="I164" s="4">
        <f>E164-D164</f>
        <v>-2682</v>
      </c>
      <c r="J164" s="27">
        <f t="shared" si="22"/>
        <v>67.16454456415279</v>
      </c>
      <c r="K164" s="4">
        <v>922</v>
      </c>
      <c r="L164" s="4">
        <v>295</v>
      </c>
      <c r="M164" s="4">
        <v>295</v>
      </c>
      <c r="N164" s="27">
        <f>L164/K164*100</f>
        <v>31.99566160520607</v>
      </c>
      <c r="O164" s="4">
        <v>436</v>
      </c>
      <c r="P164" s="4">
        <v>366</v>
      </c>
      <c r="Q164" s="4">
        <f>P164-O164</f>
        <v>-70</v>
      </c>
      <c r="R164" s="27">
        <f>P164/O164*100</f>
        <v>83.94495412844036</v>
      </c>
    </row>
    <row r="165" spans="1:18" ht="13.5" customHeight="1">
      <c r="A165" s="40" t="s">
        <v>218</v>
      </c>
      <c r="B165" s="29" t="s">
        <v>219</v>
      </c>
      <c r="C165" s="29" t="s">
        <v>220</v>
      </c>
      <c r="D165" s="4">
        <v>27212</v>
      </c>
      <c r="E165" s="4">
        <v>14237</v>
      </c>
      <c r="F165" s="4"/>
      <c r="G165" s="4"/>
      <c r="H165" s="30"/>
      <c r="I165" s="4">
        <f>E165-D165</f>
        <v>-12975</v>
      </c>
      <c r="J165" s="27">
        <f t="shared" si="22"/>
        <v>52.318829927972956</v>
      </c>
      <c r="K165" s="4"/>
      <c r="L165" s="4"/>
      <c r="M165" s="4"/>
      <c r="N165" s="27"/>
      <c r="O165" s="4"/>
      <c r="P165" s="4"/>
      <c r="Q165" s="4"/>
      <c r="R165" s="27"/>
    </row>
    <row r="166" spans="1:18" ht="21" customHeight="1">
      <c r="A166" s="40" t="s">
        <v>221</v>
      </c>
      <c r="B166" s="29" t="s">
        <v>222</v>
      </c>
      <c r="C166" s="29" t="s">
        <v>223</v>
      </c>
      <c r="D166" s="4">
        <v>0</v>
      </c>
      <c r="E166" s="4">
        <v>0</v>
      </c>
      <c r="F166" s="4"/>
      <c r="G166" s="4"/>
      <c r="H166" s="30"/>
      <c r="I166" s="4">
        <f>E166-D166</f>
        <v>0</v>
      </c>
      <c r="J166" s="27">
        <v>0</v>
      </c>
      <c r="K166" s="4">
        <v>0</v>
      </c>
      <c r="L166" s="4">
        <v>0</v>
      </c>
      <c r="M166" s="4">
        <f>L166-K166</f>
        <v>0</v>
      </c>
      <c r="N166" s="27">
        <v>0</v>
      </c>
      <c r="O166" s="4">
        <v>0</v>
      </c>
      <c r="P166" s="4">
        <v>0</v>
      </c>
      <c r="Q166" s="4">
        <f>P166-O166</f>
        <v>0</v>
      </c>
      <c r="R166" s="27">
        <v>0</v>
      </c>
    </row>
    <row r="167" spans="1:18" s="33" customFormat="1" ht="23.25" customHeight="1">
      <c r="A167" s="39" t="s">
        <v>207</v>
      </c>
      <c r="B167" s="2" t="s">
        <v>224</v>
      </c>
      <c r="C167" s="2" t="s">
        <v>225</v>
      </c>
      <c r="D167" s="3">
        <f>D168+D171+D172+D170+D169</f>
        <v>601</v>
      </c>
      <c r="E167" s="3">
        <f>E168+E171+E172+E170+E169</f>
        <v>327</v>
      </c>
      <c r="F167" s="3">
        <f>F168+F171</f>
        <v>0</v>
      </c>
      <c r="G167" s="3">
        <f>G168+G171</f>
        <v>0</v>
      </c>
      <c r="H167" s="3">
        <f>H168+H171</f>
        <v>0</v>
      </c>
      <c r="I167" s="3">
        <f>E167-D167</f>
        <v>-274</v>
      </c>
      <c r="J167" s="27">
        <f t="shared" si="22"/>
        <v>54.409317803660564</v>
      </c>
      <c r="K167" s="3">
        <f>K170+K172+K169</f>
        <v>200</v>
      </c>
      <c r="L167" s="3">
        <f>L168+L171+L170+L172+L169</f>
        <v>105</v>
      </c>
      <c r="M167" s="4">
        <f>L167-K167</f>
        <v>-95</v>
      </c>
      <c r="N167" s="27">
        <f>L167/K167*100</f>
        <v>52.5</v>
      </c>
      <c r="O167" s="3">
        <f>O170+O172+O169</f>
        <v>260</v>
      </c>
      <c r="P167" s="3">
        <f>P168+P171+P170+P172+P169</f>
        <v>59</v>
      </c>
      <c r="Q167" s="4">
        <f>P167-O167</f>
        <v>-201</v>
      </c>
      <c r="R167" s="27">
        <f>P167/O167*100</f>
        <v>22.692307692307693</v>
      </c>
    </row>
    <row r="168" spans="1:18" ht="0.75" customHeight="1">
      <c r="A168" s="40"/>
      <c r="B168" s="29"/>
      <c r="C168" s="29" t="s">
        <v>260</v>
      </c>
      <c r="D168" s="4">
        <v>0</v>
      </c>
      <c r="E168" s="4">
        <v>0</v>
      </c>
      <c r="F168" s="4"/>
      <c r="G168" s="4"/>
      <c r="H168" s="30"/>
      <c r="I168" s="4"/>
      <c r="J168" s="27"/>
      <c r="K168" s="4"/>
      <c r="L168" s="4"/>
      <c r="M168" s="4"/>
      <c r="N168" s="27"/>
      <c r="O168" s="4"/>
      <c r="P168" s="4"/>
      <c r="Q168" s="4"/>
      <c r="R168" s="27"/>
    </row>
    <row r="169" spans="1:18" ht="15.75" customHeight="1">
      <c r="A169" s="40" t="s">
        <v>272</v>
      </c>
      <c r="B169" s="29"/>
      <c r="C169" s="29" t="s">
        <v>273</v>
      </c>
      <c r="D169" s="4">
        <v>601</v>
      </c>
      <c r="E169" s="4">
        <v>327</v>
      </c>
      <c r="F169" s="4"/>
      <c r="G169" s="4"/>
      <c r="H169" s="30"/>
      <c r="I169" s="4">
        <f>E169-D169</f>
        <v>-274</v>
      </c>
      <c r="J169" s="27">
        <f>E169/D169*100</f>
        <v>54.409317803660564</v>
      </c>
      <c r="K169" s="4">
        <v>200</v>
      </c>
      <c r="L169" s="4">
        <v>105</v>
      </c>
      <c r="M169" s="4">
        <f>L169-K169</f>
        <v>-95</v>
      </c>
      <c r="N169" s="27">
        <f>L169/K169*100</f>
        <v>52.5</v>
      </c>
      <c r="O169" s="4">
        <v>255</v>
      </c>
      <c r="P169" s="4">
        <v>59</v>
      </c>
      <c r="Q169" s="4">
        <f>P169-O169</f>
        <v>-196</v>
      </c>
      <c r="R169" s="27">
        <v>0</v>
      </c>
    </row>
    <row r="170" spans="1:18" ht="18.75" customHeight="1">
      <c r="A170" s="40" t="s">
        <v>240</v>
      </c>
      <c r="B170" s="29"/>
      <c r="C170" s="29" t="s">
        <v>241</v>
      </c>
      <c r="D170" s="4">
        <v>0</v>
      </c>
      <c r="E170" s="4">
        <v>0</v>
      </c>
      <c r="F170" s="4"/>
      <c r="G170" s="4"/>
      <c r="H170" s="30"/>
      <c r="I170" s="4">
        <f aca="true" t="shared" si="27" ref="I170:I177">E170-D170</f>
        <v>0</v>
      </c>
      <c r="J170" s="27">
        <v>0</v>
      </c>
      <c r="K170" s="4">
        <v>0</v>
      </c>
      <c r="L170" s="4">
        <v>0</v>
      </c>
      <c r="M170" s="4">
        <f>L170-K170</f>
        <v>0</v>
      </c>
      <c r="N170" s="27">
        <v>0</v>
      </c>
      <c r="O170" s="4">
        <v>5</v>
      </c>
      <c r="P170" s="4">
        <v>0</v>
      </c>
      <c r="Q170" s="4">
        <f>P170-O170</f>
        <v>-5</v>
      </c>
      <c r="R170" s="27">
        <f>P170/O170*100</f>
        <v>0</v>
      </c>
    </row>
    <row r="171" spans="1:18" ht="11.25" customHeight="1" hidden="1">
      <c r="A171" s="40"/>
      <c r="B171" s="29"/>
      <c r="C171" s="29"/>
      <c r="D171" s="4"/>
      <c r="E171" s="4"/>
      <c r="F171" s="4"/>
      <c r="G171" s="4"/>
      <c r="H171" s="30"/>
      <c r="I171" s="4"/>
      <c r="J171" s="27"/>
      <c r="K171" s="4"/>
      <c r="L171" s="4"/>
      <c r="M171" s="4"/>
      <c r="N171" s="27"/>
      <c r="O171" s="4"/>
      <c r="P171" s="4"/>
      <c r="Q171" s="4"/>
      <c r="R171" s="27"/>
    </row>
    <row r="172" spans="1:18" ht="24" customHeight="1" hidden="1">
      <c r="A172" s="40" t="s">
        <v>254</v>
      </c>
      <c r="B172" s="29"/>
      <c r="C172" s="29" t="s">
        <v>235</v>
      </c>
      <c r="D172" s="4">
        <v>0</v>
      </c>
      <c r="E172" s="4">
        <v>0</v>
      </c>
      <c r="F172" s="4"/>
      <c r="G172" s="4"/>
      <c r="H172" s="30"/>
      <c r="I172" s="4">
        <f t="shared" si="27"/>
        <v>0</v>
      </c>
      <c r="J172" s="27"/>
      <c r="K172" s="4">
        <v>0</v>
      </c>
      <c r="L172" s="4">
        <v>0</v>
      </c>
      <c r="M172" s="4">
        <f>L172-K172</f>
        <v>0</v>
      </c>
      <c r="N172" s="27"/>
      <c r="O172" s="4">
        <v>0</v>
      </c>
      <c r="P172" s="4">
        <v>0</v>
      </c>
      <c r="Q172" s="4">
        <f>P172-O172</f>
        <v>0</v>
      </c>
      <c r="R172" s="27"/>
    </row>
    <row r="173" spans="1:18" ht="21" customHeight="1">
      <c r="A173" s="43" t="s">
        <v>242</v>
      </c>
      <c r="B173" s="29"/>
      <c r="C173" s="44" t="s">
        <v>243</v>
      </c>
      <c r="D173" s="4">
        <f>D174</f>
        <v>643</v>
      </c>
      <c r="E173" s="4">
        <f>E174</f>
        <v>471</v>
      </c>
      <c r="F173" s="4"/>
      <c r="G173" s="4"/>
      <c r="H173" s="30"/>
      <c r="I173" s="4">
        <f t="shared" si="27"/>
        <v>-172</v>
      </c>
      <c r="J173" s="27">
        <f aca="true" t="shared" si="28" ref="J173:J178">E173/D173*100</f>
        <v>73.25038880248833</v>
      </c>
      <c r="K173" s="4"/>
      <c r="L173" s="4"/>
      <c r="M173" s="4"/>
      <c r="N173" s="27"/>
      <c r="O173" s="4"/>
      <c r="P173" s="4"/>
      <c r="Q173" s="4"/>
      <c r="R173" s="27"/>
    </row>
    <row r="174" spans="1:18" ht="21" customHeight="1">
      <c r="A174" s="40" t="s">
        <v>193</v>
      </c>
      <c r="B174" s="29"/>
      <c r="C174" s="29" t="s">
        <v>244</v>
      </c>
      <c r="D174" s="4">
        <v>643</v>
      </c>
      <c r="E174" s="4">
        <v>471</v>
      </c>
      <c r="F174" s="4"/>
      <c r="G174" s="4"/>
      <c r="H174" s="30"/>
      <c r="I174" s="4">
        <f t="shared" si="27"/>
        <v>-172</v>
      </c>
      <c r="J174" s="27">
        <f t="shared" si="28"/>
        <v>73.25038880248833</v>
      </c>
      <c r="K174" s="4"/>
      <c r="L174" s="4"/>
      <c r="M174" s="4"/>
      <c r="N174" s="27"/>
      <c r="O174" s="4"/>
      <c r="P174" s="4"/>
      <c r="Q174" s="4"/>
      <c r="R174" s="27"/>
    </row>
    <row r="175" spans="1:18" ht="24" customHeight="1">
      <c r="A175" s="43" t="s">
        <v>306</v>
      </c>
      <c r="B175" s="29"/>
      <c r="C175" s="44" t="s">
        <v>245</v>
      </c>
      <c r="D175" s="4">
        <f>D176</f>
        <v>200</v>
      </c>
      <c r="E175" s="4">
        <f>E176</f>
        <v>0</v>
      </c>
      <c r="F175" s="4"/>
      <c r="G175" s="4"/>
      <c r="H175" s="30"/>
      <c r="I175" s="4">
        <f t="shared" si="27"/>
        <v>-200</v>
      </c>
      <c r="J175" s="27">
        <f t="shared" si="28"/>
        <v>0</v>
      </c>
      <c r="K175" s="4">
        <f>K176</f>
        <v>11</v>
      </c>
      <c r="L175" s="4">
        <f>L176</f>
        <v>0</v>
      </c>
      <c r="M175" s="4">
        <f>L175-K175</f>
        <v>-11</v>
      </c>
      <c r="N175" s="27">
        <f>L175/K175*100</f>
        <v>0</v>
      </c>
      <c r="O175" s="4">
        <f>O176</f>
        <v>1</v>
      </c>
      <c r="P175" s="4">
        <f>P176</f>
        <v>0</v>
      </c>
      <c r="Q175" s="4">
        <f>P175-O175</f>
        <v>-1</v>
      </c>
      <c r="R175" s="27">
        <f>P175/O175*100</f>
        <v>0</v>
      </c>
    </row>
    <row r="176" spans="1:18" ht="23.25" customHeight="1">
      <c r="A176" s="45" t="s">
        <v>306</v>
      </c>
      <c r="B176" s="29"/>
      <c r="C176" s="46" t="s">
        <v>248</v>
      </c>
      <c r="D176" s="4">
        <v>200</v>
      </c>
      <c r="E176" s="4">
        <v>0</v>
      </c>
      <c r="F176" s="4"/>
      <c r="G176" s="4"/>
      <c r="H176" s="30"/>
      <c r="I176" s="4">
        <f>E176-D176</f>
        <v>-200</v>
      </c>
      <c r="J176" s="27">
        <f t="shared" si="28"/>
        <v>0</v>
      </c>
      <c r="K176" s="4">
        <v>11</v>
      </c>
      <c r="L176" s="4">
        <v>0</v>
      </c>
      <c r="M176" s="4">
        <f>L176-K176</f>
        <v>-11</v>
      </c>
      <c r="N176" s="27" t="s">
        <v>311</v>
      </c>
      <c r="O176" s="4">
        <v>1</v>
      </c>
      <c r="P176" s="4">
        <v>0</v>
      </c>
      <c r="Q176" s="4">
        <f>P176-O176</f>
        <v>-1</v>
      </c>
      <c r="R176" s="27">
        <v>0</v>
      </c>
    </row>
    <row r="177" spans="1:18" ht="51.75" customHeight="1">
      <c r="A177" s="43" t="s">
        <v>246</v>
      </c>
      <c r="B177" s="29"/>
      <c r="C177" s="44" t="s">
        <v>247</v>
      </c>
      <c r="D177" s="4">
        <f>D178+D179</f>
        <v>27465</v>
      </c>
      <c r="E177" s="4">
        <f>E178+E179</f>
        <v>17632</v>
      </c>
      <c r="F177" s="4"/>
      <c r="G177" s="4"/>
      <c r="H177" s="30"/>
      <c r="I177" s="4">
        <f t="shared" si="27"/>
        <v>-9833</v>
      </c>
      <c r="J177" s="27">
        <f t="shared" si="28"/>
        <v>64.19807027125432</v>
      </c>
      <c r="K177" s="4"/>
      <c r="L177" s="4"/>
      <c r="M177" s="4"/>
      <c r="N177" s="27"/>
      <c r="O177" s="4"/>
      <c r="P177" s="4"/>
      <c r="Q177" s="4"/>
      <c r="R177" s="27"/>
    </row>
    <row r="178" spans="1:18" ht="43.5" customHeight="1">
      <c r="A178" s="40" t="s">
        <v>249</v>
      </c>
      <c r="B178" s="29"/>
      <c r="C178" s="29" t="s">
        <v>250</v>
      </c>
      <c r="D178" s="4">
        <v>19331</v>
      </c>
      <c r="E178" s="4">
        <v>10091</v>
      </c>
      <c r="F178" s="4"/>
      <c r="G178" s="4"/>
      <c r="H178" s="30"/>
      <c r="I178" s="4">
        <f>E178-D178</f>
        <v>-9240</v>
      </c>
      <c r="J178" s="27">
        <f t="shared" si="28"/>
        <v>52.20112772231131</v>
      </c>
      <c r="K178" s="4"/>
      <c r="L178" s="4"/>
      <c r="M178" s="4"/>
      <c r="N178" s="27"/>
      <c r="O178" s="4"/>
      <c r="P178" s="4"/>
      <c r="Q178" s="4"/>
      <c r="R178" s="27"/>
    </row>
    <row r="179" spans="1:18" ht="33.75" customHeight="1">
      <c r="A179" s="40" t="s">
        <v>266</v>
      </c>
      <c r="B179" s="29"/>
      <c r="C179" s="29" t="s">
        <v>267</v>
      </c>
      <c r="D179" s="4">
        <v>8134</v>
      </c>
      <c r="E179" s="4">
        <v>7541</v>
      </c>
      <c r="F179" s="4"/>
      <c r="G179" s="4"/>
      <c r="H179" s="30"/>
      <c r="I179" s="4">
        <f>E179-D179</f>
        <v>-593</v>
      </c>
      <c r="J179" s="27">
        <f>E179/D179*100</f>
        <v>92.70961396606836</v>
      </c>
      <c r="K179" s="4"/>
      <c r="L179" s="4"/>
      <c r="M179" s="4"/>
      <c r="N179" s="27"/>
      <c r="O179" s="4"/>
      <c r="P179" s="4"/>
      <c r="Q179" s="4"/>
      <c r="R179" s="27"/>
    </row>
    <row r="180" spans="1:18" ht="28.5" customHeight="1">
      <c r="A180" s="40" t="s">
        <v>226</v>
      </c>
      <c r="B180" s="29" t="s">
        <v>227</v>
      </c>
      <c r="C180" s="29" t="s">
        <v>228</v>
      </c>
      <c r="D180" s="48">
        <f>D7-D107</f>
        <v>-29000</v>
      </c>
      <c r="E180" s="48">
        <f>E7-E107</f>
        <v>41506</v>
      </c>
      <c r="F180" s="4" t="e">
        <f>F7-F107</f>
        <v>#REF!</v>
      </c>
      <c r="G180" s="4" t="e">
        <f>G7-G107</f>
        <v>#REF!</v>
      </c>
      <c r="H180" s="4" t="e">
        <f>H7-H107</f>
        <v>#REF!</v>
      </c>
      <c r="I180" s="4">
        <f>E180-D180</f>
        <v>70506</v>
      </c>
      <c r="J180" s="31" t="s">
        <v>318</v>
      </c>
      <c r="K180" s="4">
        <f>K7-K107</f>
        <v>-6253</v>
      </c>
      <c r="L180" s="4">
        <f>L7-L107</f>
        <v>3543</v>
      </c>
      <c r="M180" s="4">
        <f>L180-K180</f>
        <v>9796</v>
      </c>
      <c r="N180" s="27">
        <f>L180/K180*100</f>
        <v>-56.66080281464897</v>
      </c>
      <c r="O180" s="4">
        <f>O7-O107</f>
        <v>262</v>
      </c>
      <c r="P180" s="4">
        <f>P7-P107</f>
        <v>-2328</v>
      </c>
      <c r="Q180" s="4">
        <f>P180-O180</f>
        <v>-2590</v>
      </c>
      <c r="R180" s="31">
        <f>P180/O180*100</f>
        <v>-888.5496183206106</v>
      </c>
    </row>
    <row r="181" spans="1:18" s="12" customFormat="1" ht="22.5" customHeight="1">
      <c r="A181" s="43" t="s">
        <v>229</v>
      </c>
      <c r="B181" s="29" t="s">
        <v>17</v>
      </c>
      <c r="C181" s="26" t="s">
        <v>230</v>
      </c>
      <c r="D181" s="4">
        <f>D182+D196</f>
        <v>29000</v>
      </c>
      <c r="E181" s="4">
        <f aca="true" t="shared" si="29" ref="E181:M181">E182+E196</f>
        <v>-41506</v>
      </c>
      <c r="F181" s="47" t="e">
        <f t="shared" si="29"/>
        <v>#REF!</v>
      </c>
      <c r="G181" s="47" t="e">
        <f t="shared" si="29"/>
        <v>#REF!</v>
      </c>
      <c r="H181" s="47" t="e">
        <f t="shared" si="29"/>
        <v>#REF!</v>
      </c>
      <c r="I181" s="4">
        <f t="shared" si="29"/>
        <v>-70506</v>
      </c>
      <c r="J181" s="53" t="s">
        <v>318</v>
      </c>
      <c r="K181" s="4">
        <f t="shared" si="29"/>
        <v>6253</v>
      </c>
      <c r="L181" s="4">
        <f t="shared" si="29"/>
        <v>-3543</v>
      </c>
      <c r="M181" s="4">
        <f t="shared" si="29"/>
        <v>-9796</v>
      </c>
      <c r="N181" s="52">
        <f>L181/K181*100</f>
        <v>-56.66080281464897</v>
      </c>
      <c r="O181" s="4">
        <f>O182+O196</f>
        <v>-262</v>
      </c>
      <c r="P181" s="4">
        <f>P182+P196</f>
        <v>2328</v>
      </c>
      <c r="Q181" s="4">
        <f>Q182+Q196</f>
        <v>2590</v>
      </c>
      <c r="R181" s="53">
        <f>P181/O181*100</f>
        <v>-888.5496183206106</v>
      </c>
    </row>
    <row r="182" spans="1:18" s="12" customFormat="1" ht="39" customHeight="1">
      <c r="A182" s="45" t="s">
        <v>231</v>
      </c>
      <c r="B182" s="29" t="s">
        <v>20</v>
      </c>
      <c r="C182" s="26" t="s">
        <v>319</v>
      </c>
      <c r="D182" s="4">
        <f>D186+D193</f>
        <v>800</v>
      </c>
      <c r="E182" s="4">
        <f>E186+E193</f>
        <v>300</v>
      </c>
      <c r="F182" s="4">
        <f>F186+F193</f>
        <v>0</v>
      </c>
      <c r="G182" s="4">
        <f>G186+G193</f>
        <v>0</v>
      </c>
      <c r="H182" s="4">
        <f>H186+H193</f>
        <v>0</v>
      </c>
      <c r="I182" s="4">
        <f>E182-D182</f>
        <v>-500</v>
      </c>
      <c r="J182" s="27">
        <f>E182/D182*100</f>
        <v>37.5</v>
      </c>
      <c r="K182" s="4">
        <f>K183+K186</f>
        <v>-3800</v>
      </c>
      <c r="L182" s="4">
        <f>L183+L186</f>
        <v>-3300</v>
      </c>
      <c r="M182" s="4">
        <f aca="true" t="shared" si="30" ref="M182:M189">L182-K182</f>
        <v>500</v>
      </c>
      <c r="N182" s="27">
        <f>L182/K182*100</f>
        <v>86.8421052631579</v>
      </c>
      <c r="O182" s="4">
        <f>O183+O186</f>
        <v>-262</v>
      </c>
      <c r="P182" s="4">
        <f>P183+P186</f>
        <v>0</v>
      </c>
      <c r="Q182" s="4">
        <f aca="true" t="shared" si="31" ref="Q182:Q189">P182-O182</f>
        <v>262</v>
      </c>
      <c r="R182" s="27">
        <f>P182/O182*100</f>
        <v>0</v>
      </c>
    </row>
    <row r="183" spans="1:18" s="12" customFormat="1" ht="32.25" customHeight="1">
      <c r="A183" s="40" t="s">
        <v>276</v>
      </c>
      <c r="B183" s="29" t="s">
        <v>232</v>
      </c>
      <c r="C183" s="26" t="s">
        <v>275</v>
      </c>
      <c r="D183" s="4"/>
      <c r="E183" s="4"/>
      <c r="F183" s="4"/>
      <c r="G183" s="4"/>
      <c r="H183" s="4"/>
      <c r="I183" s="4"/>
      <c r="J183" s="27"/>
      <c r="K183" s="4"/>
      <c r="L183" s="4"/>
      <c r="M183" s="4">
        <f t="shared" si="30"/>
        <v>0</v>
      </c>
      <c r="N183" s="27">
        <v>0</v>
      </c>
      <c r="O183" s="4">
        <f>O184</f>
        <v>0</v>
      </c>
      <c r="P183" s="4">
        <v>0</v>
      </c>
      <c r="Q183" s="4">
        <f t="shared" si="31"/>
        <v>0</v>
      </c>
      <c r="R183" s="27">
        <v>0</v>
      </c>
    </row>
    <row r="184" spans="1:18" s="12" customFormat="1" ht="39.75" customHeight="1">
      <c r="A184" s="40" t="s">
        <v>286</v>
      </c>
      <c r="B184" s="29"/>
      <c r="C184" s="26" t="s">
        <v>297</v>
      </c>
      <c r="D184" s="4"/>
      <c r="E184" s="4"/>
      <c r="F184" s="4"/>
      <c r="G184" s="4"/>
      <c r="H184" s="30"/>
      <c r="I184" s="4"/>
      <c r="J184" s="27"/>
      <c r="K184" s="4"/>
      <c r="L184" s="4"/>
      <c r="M184" s="4">
        <f t="shared" si="30"/>
        <v>0</v>
      </c>
      <c r="N184" s="27"/>
      <c r="O184" s="4">
        <v>0</v>
      </c>
      <c r="P184" s="4">
        <v>0</v>
      </c>
      <c r="Q184" s="4">
        <f t="shared" si="31"/>
        <v>0</v>
      </c>
      <c r="R184" s="27">
        <v>0</v>
      </c>
    </row>
    <row r="185" spans="1:18" s="12" customFormat="1" ht="33.75" customHeight="1">
      <c r="A185" s="40" t="s">
        <v>287</v>
      </c>
      <c r="B185" s="29"/>
      <c r="C185" s="26" t="s">
        <v>298</v>
      </c>
      <c r="D185" s="4"/>
      <c r="E185" s="4"/>
      <c r="F185" s="4"/>
      <c r="G185" s="4"/>
      <c r="H185" s="30"/>
      <c r="I185" s="4"/>
      <c r="J185" s="27"/>
      <c r="K185" s="4"/>
      <c r="L185" s="4"/>
      <c r="M185" s="4">
        <f t="shared" si="30"/>
        <v>0</v>
      </c>
      <c r="N185" s="27">
        <v>0</v>
      </c>
      <c r="O185" s="4">
        <v>0</v>
      </c>
      <c r="P185" s="4">
        <v>0</v>
      </c>
      <c r="Q185" s="4">
        <f t="shared" si="31"/>
        <v>0</v>
      </c>
      <c r="R185" s="27">
        <v>0</v>
      </c>
    </row>
    <row r="186" spans="1:18" s="12" customFormat="1" ht="33.75" customHeight="1">
      <c r="A186" s="40" t="s">
        <v>299</v>
      </c>
      <c r="B186" s="29"/>
      <c r="C186" s="26" t="s">
        <v>300</v>
      </c>
      <c r="D186" s="4">
        <f aca="true" t="shared" si="32" ref="D186:I186">D189</f>
        <v>0</v>
      </c>
      <c r="E186" s="4">
        <f t="shared" si="32"/>
        <v>0</v>
      </c>
      <c r="F186" s="4">
        <f t="shared" si="32"/>
        <v>0</v>
      </c>
      <c r="G186" s="4">
        <f t="shared" si="32"/>
        <v>0</v>
      </c>
      <c r="H186" s="4">
        <f t="shared" si="32"/>
        <v>0</v>
      </c>
      <c r="I186" s="4">
        <f t="shared" si="32"/>
        <v>0</v>
      </c>
      <c r="J186" s="27">
        <v>0</v>
      </c>
      <c r="K186" s="4">
        <f>K189+K187</f>
        <v>-3800</v>
      </c>
      <c r="L186" s="4">
        <v>-3300</v>
      </c>
      <c r="M186" s="4">
        <f t="shared" si="30"/>
        <v>500</v>
      </c>
      <c r="N186" s="27">
        <f>L186/K186*100</f>
        <v>86.8421052631579</v>
      </c>
      <c r="O186" s="4">
        <f>O189+O187</f>
        <v>-262</v>
      </c>
      <c r="P186" s="4">
        <f>P189+P187</f>
        <v>0</v>
      </c>
      <c r="Q186" s="4">
        <f t="shared" si="31"/>
        <v>262</v>
      </c>
      <c r="R186" s="27">
        <f>P186/O186*100</f>
        <v>0</v>
      </c>
    </row>
    <row r="187" spans="1:18" s="12" customFormat="1" ht="42" customHeight="1">
      <c r="A187" s="40" t="s">
        <v>302</v>
      </c>
      <c r="B187" s="29"/>
      <c r="C187" s="26" t="s">
        <v>303</v>
      </c>
      <c r="D187" s="4"/>
      <c r="E187" s="4"/>
      <c r="F187" s="4"/>
      <c r="G187" s="4"/>
      <c r="H187" s="30"/>
      <c r="I187" s="4"/>
      <c r="J187" s="27"/>
      <c r="K187" s="4">
        <f>K188</f>
        <v>0</v>
      </c>
      <c r="L187" s="4">
        <f>L188</f>
        <v>0</v>
      </c>
      <c r="M187" s="4">
        <f t="shared" si="30"/>
        <v>0</v>
      </c>
      <c r="N187" s="27">
        <v>0</v>
      </c>
      <c r="O187" s="4">
        <f>O188</f>
        <v>0</v>
      </c>
      <c r="P187" s="4">
        <f>P188</f>
        <v>0</v>
      </c>
      <c r="Q187" s="4">
        <f t="shared" si="31"/>
        <v>0</v>
      </c>
      <c r="R187" s="27">
        <v>0</v>
      </c>
    </row>
    <row r="188" spans="1:18" s="12" customFormat="1" ht="48.75" customHeight="1">
      <c r="A188" s="40" t="s">
        <v>304</v>
      </c>
      <c r="B188" s="29"/>
      <c r="C188" s="26" t="s">
        <v>305</v>
      </c>
      <c r="D188" s="4"/>
      <c r="E188" s="4"/>
      <c r="F188" s="4"/>
      <c r="G188" s="4"/>
      <c r="H188" s="30"/>
      <c r="I188" s="4"/>
      <c r="J188" s="27"/>
      <c r="K188" s="4">
        <v>0</v>
      </c>
      <c r="L188" s="4">
        <v>0</v>
      </c>
      <c r="M188" s="4">
        <f t="shared" si="30"/>
        <v>0</v>
      </c>
      <c r="N188" s="27">
        <v>0</v>
      </c>
      <c r="O188" s="4">
        <v>0</v>
      </c>
      <c r="P188" s="4">
        <v>0</v>
      </c>
      <c r="Q188" s="4">
        <f t="shared" si="31"/>
        <v>0</v>
      </c>
      <c r="R188" s="27">
        <v>0</v>
      </c>
    </row>
    <row r="189" spans="1:18" s="12" customFormat="1" ht="41.25" customHeight="1">
      <c r="A189" s="40" t="s">
        <v>277</v>
      </c>
      <c r="B189" s="29" t="s">
        <v>89</v>
      </c>
      <c r="C189" s="26" t="s">
        <v>278</v>
      </c>
      <c r="D189" s="4">
        <f>D190+D191+D192</f>
        <v>0</v>
      </c>
      <c r="E189" s="4">
        <f>E190+E191+E192</f>
        <v>0</v>
      </c>
      <c r="F189" s="4"/>
      <c r="G189" s="4"/>
      <c r="H189" s="30"/>
      <c r="I189" s="4">
        <f>E189-D189</f>
        <v>0</v>
      </c>
      <c r="J189" s="27">
        <v>0</v>
      </c>
      <c r="K189" s="4">
        <f>K191+K192</f>
        <v>-3800</v>
      </c>
      <c r="L189" s="4">
        <f>L191+L192</f>
        <v>0</v>
      </c>
      <c r="M189" s="4">
        <f t="shared" si="30"/>
        <v>3800</v>
      </c>
      <c r="N189" s="27">
        <f>L189/K189*100</f>
        <v>0</v>
      </c>
      <c r="O189" s="4">
        <f>O191+O192</f>
        <v>-262</v>
      </c>
      <c r="P189" s="4">
        <v>0</v>
      </c>
      <c r="Q189" s="4">
        <f t="shared" si="31"/>
        <v>262</v>
      </c>
      <c r="R189" s="27">
        <f>P189/O189*100</f>
        <v>0</v>
      </c>
    </row>
    <row r="190" spans="1:18" s="12" customFormat="1" ht="41.25" customHeight="1">
      <c r="A190" s="40" t="s">
        <v>301</v>
      </c>
      <c r="B190" s="29"/>
      <c r="C190" s="26" t="s">
        <v>288</v>
      </c>
      <c r="D190" s="4">
        <v>0</v>
      </c>
      <c r="E190" s="4">
        <v>0</v>
      </c>
      <c r="F190" s="4"/>
      <c r="G190" s="4"/>
      <c r="H190" s="30"/>
      <c r="I190" s="4">
        <f>E190-D190</f>
        <v>0</v>
      </c>
      <c r="J190" s="27">
        <v>0</v>
      </c>
      <c r="K190" s="4"/>
      <c r="L190" s="4"/>
      <c r="M190" s="4"/>
      <c r="N190" s="27"/>
      <c r="O190" s="4"/>
      <c r="P190" s="4"/>
      <c r="Q190" s="4"/>
      <c r="R190" s="27"/>
    </row>
    <row r="191" spans="1:18" s="12" customFormat="1" ht="45" customHeight="1">
      <c r="A191" s="40" t="s">
        <v>289</v>
      </c>
      <c r="B191" s="29"/>
      <c r="C191" s="26" t="s">
        <v>290</v>
      </c>
      <c r="D191" s="4"/>
      <c r="E191" s="4"/>
      <c r="F191" s="4"/>
      <c r="G191" s="4"/>
      <c r="H191" s="30"/>
      <c r="I191" s="4"/>
      <c r="J191" s="27"/>
      <c r="K191" s="4"/>
      <c r="L191" s="4"/>
      <c r="M191" s="4">
        <v>0</v>
      </c>
      <c r="N191" s="27">
        <v>0</v>
      </c>
      <c r="O191" s="4">
        <v>-262</v>
      </c>
      <c r="P191" s="4"/>
      <c r="Q191" s="4">
        <f>P191-O191</f>
        <v>262</v>
      </c>
      <c r="R191" s="27">
        <f>P191/O191*100</f>
        <v>0</v>
      </c>
    </row>
    <row r="192" spans="1:18" s="12" customFormat="1" ht="40.5" customHeight="1">
      <c r="A192" s="40" t="s">
        <v>291</v>
      </c>
      <c r="B192" s="29"/>
      <c r="C192" s="26" t="s">
        <v>292</v>
      </c>
      <c r="D192" s="4"/>
      <c r="E192" s="4"/>
      <c r="F192" s="4"/>
      <c r="G192" s="4"/>
      <c r="H192" s="30"/>
      <c r="I192" s="4"/>
      <c r="J192" s="27"/>
      <c r="K192" s="4">
        <v>-3800</v>
      </c>
      <c r="L192" s="4">
        <v>0</v>
      </c>
      <c r="M192" s="4">
        <f>L192-K192</f>
        <v>3800</v>
      </c>
      <c r="N192" s="27">
        <f>L192/K192*100</f>
        <v>0</v>
      </c>
      <c r="O192" s="4">
        <v>0</v>
      </c>
      <c r="P192" s="4">
        <v>0</v>
      </c>
      <c r="Q192" s="4">
        <f>P192-O192</f>
        <v>0</v>
      </c>
      <c r="R192" s="27">
        <v>0</v>
      </c>
    </row>
    <row r="193" spans="1:18" s="12" customFormat="1" ht="30" customHeight="1">
      <c r="A193" s="40" t="s">
        <v>293</v>
      </c>
      <c r="B193" s="29"/>
      <c r="C193" s="26" t="s">
        <v>294</v>
      </c>
      <c r="D193" s="4">
        <f>D194+D195</f>
        <v>800</v>
      </c>
      <c r="E193" s="4">
        <f>E194+E195</f>
        <v>300</v>
      </c>
      <c r="F193" s="4"/>
      <c r="G193" s="4"/>
      <c r="H193" s="30"/>
      <c r="I193" s="4">
        <f>E193-D193</f>
        <v>-500</v>
      </c>
      <c r="J193" s="27">
        <f>E194/D194*100</f>
        <v>37.5</v>
      </c>
      <c r="K193" s="4"/>
      <c r="L193" s="4"/>
      <c r="M193" s="4"/>
      <c r="N193" s="27"/>
      <c r="O193" s="4"/>
      <c r="P193" s="4"/>
      <c r="Q193" s="4"/>
      <c r="R193" s="27"/>
    </row>
    <row r="194" spans="1:18" s="12" customFormat="1" ht="61.5" customHeight="1">
      <c r="A194" s="40" t="s">
        <v>295</v>
      </c>
      <c r="B194" s="29"/>
      <c r="C194" s="26" t="s">
        <v>296</v>
      </c>
      <c r="D194" s="4">
        <v>800</v>
      </c>
      <c r="E194" s="4">
        <v>300</v>
      </c>
      <c r="F194" s="4"/>
      <c r="G194" s="4"/>
      <c r="H194" s="30"/>
      <c r="I194" s="4">
        <f>E194-D194</f>
        <v>-500</v>
      </c>
      <c r="J194" s="27">
        <f>E194/D194*100</f>
        <v>37.5</v>
      </c>
      <c r="K194" s="4"/>
      <c r="L194" s="4"/>
      <c r="M194" s="4"/>
      <c r="N194" s="27"/>
      <c r="O194" s="4"/>
      <c r="P194" s="4"/>
      <c r="Q194" s="4"/>
      <c r="R194" s="27"/>
    </row>
    <row r="195" spans="1:18" s="12" customFormat="1" ht="59.25" customHeight="1">
      <c r="A195" s="40" t="s">
        <v>309</v>
      </c>
      <c r="B195" s="29"/>
      <c r="C195" s="26" t="s">
        <v>310</v>
      </c>
      <c r="D195" s="4">
        <v>0</v>
      </c>
      <c r="E195" s="4">
        <v>0</v>
      </c>
      <c r="F195" s="4"/>
      <c r="G195" s="4"/>
      <c r="H195" s="30"/>
      <c r="I195" s="4">
        <f>E195-D195</f>
        <v>0</v>
      </c>
      <c r="J195" s="27">
        <v>0</v>
      </c>
      <c r="K195" s="4"/>
      <c r="L195" s="4"/>
      <c r="M195" s="4"/>
      <c r="N195" s="27"/>
      <c r="O195" s="4"/>
      <c r="P195" s="4"/>
      <c r="Q195" s="4"/>
      <c r="R195" s="27"/>
    </row>
    <row r="196" spans="1:18" s="12" customFormat="1" ht="29.25" customHeight="1">
      <c r="A196" s="40" t="s">
        <v>274</v>
      </c>
      <c r="B196" s="29" t="s">
        <v>233</v>
      </c>
      <c r="C196" s="26" t="s">
        <v>234</v>
      </c>
      <c r="D196" s="4">
        <v>28200</v>
      </c>
      <c r="E196" s="4">
        <v>-41806</v>
      </c>
      <c r="F196" s="4" t="e">
        <f>#REF!+#REF!</f>
        <v>#REF!</v>
      </c>
      <c r="G196" s="4" t="e">
        <f>#REF!+#REF!</f>
        <v>#REF!</v>
      </c>
      <c r="H196" s="4" t="e">
        <f>#REF!+#REF!</f>
        <v>#REF!</v>
      </c>
      <c r="I196" s="4">
        <f>E196-D196</f>
        <v>-70006</v>
      </c>
      <c r="J196" s="27">
        <f>E196/D196*100</f>
        <v>-148.2482269503546</v>
      </c>
      <c r="K196" s="4">
        <v>10053</v>
      </c>
      <c r="L196" s="4">
        <v>-243</v>
      </c>
      <c r="M196" s="4">
        <f>L196-K196</f>
        <v>-10296</v>
      </c>
      <c r="N196" s="27">
        <f>L196/K196*100</f>
        <v>-2.4171888988361685</v>
      </c>
      <c r="O196" s="4">
        <v>0</v>
      </c>
      <c r="P196" s="4">
        <v>2328</v>
      </c>
      <c r="Q196" s="4">
        <f>P196-O196</f>
        <v>2328</v>
      </c>
      <c r="R196" s="27">
        <v>0</v>
      </c>
    </row>
    <row r="197" ht="20.25" customHeight="1">
      <c r="M197" s="4"/>
    </row>
    <row r="199" spans="1:11" ht="30" customHeight="1">
      <c r="A199" s="111" t="s">
        <v>317</v>
      </c>
      <c r="B199" s="111"/>
      <c r="C199" s="111"/>
      <c r="D199" s="111"/>
      <c r="K199" s="6" t="s">
        <v>316</v>
      </c>
    </row>
    <row r="200" ht="20.25" customHeight="1">
      <c r="A200" s="6" t="s">
        <v>257</v>
      </c>
    </row>
    <row r="201" ht="20.25" customHeight="1">
      <c r="A201" s="6" t="s">
        <v>258</v>
      </c>
    </row>
  </sheetData>
  <sheetProtection selectLockedCells="1" selectUnlockedCells="1"/>
  <mergeCells count="9">
    <mergeCell ref="O4:R4"/>
    <mergeCell ref="A199:D199"/>
    <mergeCell ref="A1:M1"/>
    <mergeCell ref="A2:M2"/>
    <mergeCell ref="A4:A5"/>
    <mergeCell ref="B4:B5"/>
    <mergeCell ref="C4:C5"/>
    <mergeCell ref="D4:J4"/>
    <mergeCell ref="K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4"/>
  <sheetViews>
    <sheetView tabSelected="1" zoomScale="154" zoomScaleNormal="154" zoomScalePageLayoutView="0" workbookViewId="0" topLeftCell="A180">
      <selection activeCell="M188" sqref="M188"/>
    </sheetView>
  </sheetViews>
  <sheetFormatPr defaultColWidth="9.00390625" defaultRowHeight="20.25" customHeight="1"/>
  <cols>
    <col min="1" max="1" width="33.375" style="6" customWidth="1"/>
    <col min="2" max="2" width="0" style="6" hidden="1" customWidth="1"/>
    <col min="3" max="3" width="21.00390625" style="6" customWidth="1"/>
    <col min="4" max="4" width="16.375" style="6" customWidth="1"/>
    <col min="5" max="5" width="14.75390625" style="6" customWidth="1"/>
    <col min="6" max="6" width="9.75390625" style="6" customWidth="1"/>
    <col min="7" max="7" width="9.625" style="6" customWidth="1"/>
    <col min="8" max="10" width="0" style="6" hidden="1" customWidth="1"/>
    <col min="11" max="11" width="9.25390625" style="6" customWidth="1"/>
    <col min="12" max="12" width="9.125" style="7" customWidth="1"/>
    <col min="13" max="16384" width="9.125" style="6" customWidth="1"/>
  </cols>
  <sheetData>
    <row r="1" spans="1:12" ht="41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 customHeight="1">
      <c r="A2" s="113" t="s">
        <v>533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1" ht="17.25" customHeight="1">
      <c r="A3" s="8"/>
      <c r="B3" s="8"/>
      <c r="C3" s="9"/>
      <c r="D3" s="9"/>
      <c r="E3" s="9"/>
      <c r="F3" s="11"/>
      <c r="G3" s="11"/>
      <c r="H3" s="11"/>
      <c r="I3" s="11"/>
      <c r="J3" s="11"/>
      <c r="K3" s="12"/>
    </row>
    <row r="4" spans="1:13" ht="27.75" customHeight="1">
      <c r="A4" s="116" t="s">
        <v>1</v>
      </c>
      <c r="B4" s="115" t="s">
        <v>2</v>
      </c>
      <c r="C4" s="122" t="s">
        <v>3</v>
      </c>
      <c r="D4" s="117" t="s">
        <v>454</v>
      </c>
      <c r="E4" s="117" t="s">
        <v>455</v>
      </c>
      <c r="F4" s="125" t="s">
        <v>456</v>
      </c>
      <c r="G4" s="125" t="s">
        <v>578</v>
      </c>
      <c r="H4" s="94"/>
      <c r="I4" s="94"/>
      <c r="J4" s="94"/>
      <c r="K4" s="123" t="s">
        <v>440</v>
      </c>
      <c r="L4" s="124"/>
      <c r="M4" s="124"/>
    </row>
    <row r="5" spans="1:13" ht="45.75" customHeight="1">
      <c r="A5" s="116"/>
      <c r="B5" s="115"/>
      <c r="C5" s="122"/>
      <c r="D5" s="118"/>
      <c r="E5" s="127"/>
      <c r="F5" s="126"/>
      <c r="G5" s="126"/>
      <c r="H5" s="73" t="s">
        <v>7</v>
      </c>
      <c r="I5" s="73" t="s">
        <v>8</v>
      </c>
      <c r="J5" s="73" t="s">
        <v>9</v>
      </c>
      <c r="K5" s="72" t="s">
        <v>443</v>
      </c>
      <c r="L5" s="74" t="s">
        <v>444</v>
      </c>
      <c r="M5" s="75" t="s">
        <v>457</v>
      </c>
    </row>
    <row r="6" spans="1:13" ht="20.25" customHeight="1">
      <c r="A6" s="97">
        <v>1</v>
      </c>
      <c r="B6" s="20" t="s">
        <v>12</v>
      </c>
      <c r="C6" s="63" t="s">
        <v>12</v>
      </c>
      <c r="D6" s="76" t="s">
        <v>441</v>
      </c>
      <c r="E6" s="76" t="s">
        <v>442</v>
      </c>
      <c r="F6" s="77">
        <v>5</v>
      </c>
      <c r="G6" s="77">
        <v>6</v>
      </c>
      <c r="H6" s="77">
        <v>14</v>
      </c>
      <c r="I6" s="77">
        <v>15</v>
      </c>
      <c r="J6" s="77">
        <v>16</v>
      </c>
      <c r="K6" s="77">
        <v>7</v>
      </c>
      <c r="L6" s="78">
        <v>8</v>
      </c>
      <c r="M6" s="71">
        <v>9</v>
      </c>
    </row>
    <row r="7" spans="1:13" s="7" customFormat="1" ht="15.75" customHeight="1">
      <c r="A7" s="25" t="s">
        <v>13</v>
      </c>
      <c r="B7" s="26" t="s">
        <v>14</v>
      </c>
      <c r="C7" s="64" t="s">
        <v>15</v>
      </c>
      <c r="D7" s="79">
        <f aca="true" t="shared" si="0" ref="D7:J7">D8+D45</f>
        <v>480884</v>
      </c>
      <c r="E7" s="91">
        <f t="shared" si="0"/>
        <v>689536</v>
      </c>
      <c r="F7" s="79">
        <f t="shared" si="0"/>
        <v>885710</v>
      </c>
      <c r="G7" s="79">
        <f t="shared" si="0"/>
        <v>641340</v>
      </c>
      <c r="H7" s="79" t="e">
        <f t="shared" si="0"/>
        <v>#REF!</v>
      </c>
      <c r="I7" s="79" t="e">
        <f t="shared" si="0"/>
        <v>#REF!</v>
      </c>
      <c r="J7" s="79" t="e">
        <f t="shared" si="0"/>
        <v>#REF!</v>
      </c>
      <c r="K7" s="95">
        <f>G7/E7*100</f>
        <v>93.01037219231483</v>
      </c>
      <c r="L7" s="80">
        <f>G7/F7*100</f>
        <v>72.40970520825101</v>
      </c>
      <c r="M7" s="82">
        <f>G7/D7*100</f>
        <v>133.36688265777195</v>
      </c>
    </row>
    <row r="8" spans="1:13" ht="11.25" customHeight="1">
      <c r="A8" s="28" t="s">
        <v>16</v>
      </c>
      <c r="B8" s="29" t="s">
        <v>17</v>
      </c>
      <c r="C8" s="65" t="s">
        <v>18</v>
      </c>
      <c r="D8" s="81">
        <f>D9+D11+D12+D13+D14+D15+D16+D17+D18+D19+D21+D22+D23+D25+D40+D41+D42+D43+D44+D24+D10+D20</f>
        <v>146865</v>
      </c>
      <c r="E8" s="92">
        <f>E9+E11+E12+E13+E14+E15+E16+E17+E18+E19+E21+E22+E23+E25+E40+E41+E42+E43+E44+E24+E10+E20</f>
        <v>203683</v>
      </c>
      <c r="F8" s="81">
        <f>F9+F11+F12+F13+F14+F15+F16+F17+F18+F19+F21+F22+F23+F25+F40+F41+F42+F43+F44+F24+F10+F20</f>
        <v>214059</v>
      </c>
      <c r="G8" s="81">
        <f>G9+G11+G12+G13+G14+G15+G16+G17+G18+G19+G21+G22+G23+G25+G40+G41+G42+G43+G44+G24+G10+G20</f>
        <v>140823</v>
      </c>
      <c r="H8" s="81">
        <f>H9+H11+H12+H13+H14+H15+H16+H17+H18+H19+H21+H22+H23+H25+H40+H41+H42+H43</f>
        <v>0</v>
      </c>
      <c r="I8" s="81">
        <f>I9+I11+I12+I13+I14+I15+I16+I17+I18+I19+I21+I22+I23+I25+I40+I41+I42+I43</f>
        <v>0</v>
      </c>
      <c r="J8" s="81">
        <f>J9+J11+J12+J13+J14+J15+J16+J17+J18+J19+J21+J22+J23+J25+J40+J41+J42+J43</f>
        <v>0</v>
      </c>
      <c r="K8" s="95">
        <f aca="true" t="shared" si="1" ref="K8:K68">G8/E8*100</f>
        <v>69.13831787630778</v>
      </c>
      <c r="L8" s="80">
        <f aca="true" t="shared" si="2" ref="L8:L70">G8/F8*100</f>
        <v>65.78700264880243</v>
      </c>
      <c r="M8" s="82">
        <f aca="true" t="shared" si="3" ref="M8:M23">G8/D8*100</f>
        <v>95.88601777142274</v>
      </c>
    </row>
    <row r="9" spans="1:13" ht="11.25" customHeight="1">
      <c r="A9" s="28" t="s">
        <v>19</v>
      </c>
      <c r="B9" s="29" t="s">
        <v>20</v>
      </c>
      <c r="C9" s="65" t="s">
        <v>21</v>
      </c>
      <c r="D9" s="88" t="s">
        <v>534</v>
      </c>
      <c r="E9" s="90" t="s">
        <v>461</v>
      </c>
      <c r="F9" s="81">
        <v>136086</v>
      </c>
      <c r="G9" s="81">
        <v>82363</v>
      </c>
      <c r="H9" s="81"/>
      <c r="I9" s="81"/>
      <c r="J9" s="81"/>
      <c r="K9" s="95">
        <f t="shared" si="1"/>
        <v>64.72025774005972</v>
      </c>
      <c r="L9" s="80">
        <f t="shared" si="2"/>
        <v>60.52275766794527</v>
      </c>
      <c r="M9" s="82">
        <f t="shared" si="3"/>
        <v>107.51086686942787</v>
      </c>
    </row>
    <row r="10" spans="1:13" ht="40.5" customHeight="1">
      <c r="A10" s="28" t="s">
        <v>269</v>
      </c>
      <c r="B10" s="29"/>
      <c r="C10" s="65" t="s">
        <v>270</v>
      </c>
      <c r="D10" s="88" t="s">
        <v>535</v>
      </c>
      <c r="E10" s="90" t="s">
        <v>462</v>
      </c>
      <c r="F10" s="81">
        <v>12790</v>
      </c>
      <c r="G10" s="81">
        <v>8779</v>
      </c>
      <c r="H10" s="81"/>
      <c r="I10" s="81"/>
      <c r="J10" s="81"/>
      <c r="K10" s="95">
        <f t="shared" si="1"/>
        <v>68.90894819466247</v>
      </c>
      <c r="L10" s="80">
        <f t="shared" si="2"/>
        <v>68.63956215793588</v>
      </c>
      <c r="M10" s="82">
        <f t="shared" si="3"/>
        <v>103.39182663997173</v>
      </c>
    </row>
    <row r="11" spans="1:13" ht="11.25" customHeight="1">
      <c r="A11" s="28" t="s">
        <v>22</v>
      </c>
      <c r="B11" s="29" t="s">
        <v>23</v>
      </c>
      <c r="C11" s="65" t="s">
        <v>24</v>
      </c>
      <c r="D11" s="88" t="s">
        <v>536</v>
      </c>
      <c r="E11" s="90" t="s">
        <v>463</v>
      </c>
      <c r="F11" s="81">
        <v>27310</v>
      </c>
      <c r="G11" s="81">
        <v>20139</v>
      </c>
      <c r="H11" s="81"/>
      <c r="I11" s="81"/>
      <c r="J11" s="81"/>
      <c r="K11" s="95">
        <f t="shared" si="1"/>
        <v>76.54503990877993</v>
      </c>
      <c r="L11" s="80">
        <f t="shared" si="2"/>
        <v>73.7422189674112</v>
      </c>
      <c r="M11" s="82">
        <f t="shared" si="3"/>
        <v>105.55031446540882</v>
      </c>
    </row>
    <row r="12" spans="1:13" ht="11.25" customHeight="1">
      <c r="A12" s="28" t="s">
        <v>25</v>
      </c>
      <c r="B12" s="29" t="s">
        <v>26</v>
      </c>
      <c r="C12" s="65" t="s">
        <v>27</v>
      </c>
      <c r="D12" s="88" t="s">
        <v>429</v>
      </c>
      <c r="E12" s="90" t="s">
        <v>429</v>
      </c>
      <c r="F12" s="81">
        <v>0</v>
      </c>
      <c r="G12" s="81">
        <v>0</v>
      </c>
      <c r="H12" s="81"/>
      <c r="I12" s="81"/>
      <c r="J12" s="81"/>
      <c r="K12" s="95">
        <v>0</v>
      </c>
      <c r="L12" s="80">
        <v>0</v>
      </c>
      <c r="M12" s="82">
        <v>0</v>
      </c>
    </row>
    <row r="13" spans="1:13" ht="11.25" customHeight="1">
      <c r="A13" s="28" t="s">
        <v>28</v>
      </c>
      <c r="B13" s="29" t="s">
        <v>29</v>
      </c>
      <c r="C13" s="65" t="s">
        <v>30</v>
      </c>
      <c r="D13" s="88" t="s">
        <v>429</v>
      </c>
      <c r="E13" s="90" t="s">
        <v>429</v>
      </c>
      <c r="F13" s="81">
        <v>0</v>
      </c>
      <c r="G13" s="81">
        <v>0</v>
      </c>
      <c r="H13" s="81"/>
      <c r="I13" s="81"/>
      <c r="J13" s="81"/>
      <c r="K13" s="95">
        <v>0</v>
      </c>
      <c r="L13" s="80">
        <v>0</v>
      </c>
      <c r="M13" s="82">
        <v>0</v>
      </c>
    </row>
    <row r="14" spans="1:13" ht="11.25" customHeight="1">
      <c r="A14" s="28" t="s">
        <v>31</v>
      </c>
      <c r="B14" s="29" t="s">
        <v>32</v>
      </c>
      <c r="C14" s="65" t="s">
        <v>33</v>
      </c>
      <c r="D14" s="88" t="s">
        <v>429</v>
      </c>
      <c r="E14" s="90" t="s">
        <v>429</v>
      </c>
      <c r="F14" s="81">
        <v>0</v>
      </c>
      <c r="G14" s="81">
        <v>0</v>
      </c>
      <c r="H14" s="81"/>
      <c r="I14" s="81"/>
      <c r="J14" s="81"/>
      <c r="K14" s="95">
        <v>0</v>
      </c>
      <c r="L14" s="80">
        <v>0</v>
      </c>
      <c r="M14" s="82">
        <v>0</v>
      </c>
    </row>
    <row r="15" spans="1:13" ht="10.5" customHeight="1">
      <c r="A15" s="28" t="s">
        <v>34</v>
      </c>
      <c r="B15" s="29" t="s">
        <v>35</v>
      </c>
      <c r="C15" s="65" t="s">
        <v>36</v>
      </c>
      <c r="D15" s="88" t="s">
        <v>104</v>
      </c>
      <c r="E15" s="90" t="s">
        <v>464</v>
      </c>
      <c r="F15" s="81">
        <v>4200</v>
      </c>
      <c r="G15" s="81">
        <v>3341</v>
      </c>
      <c r="H15" s="81"/>
      <c r="I15" s="81"/>
      <c r="J15" s="81"/>
      <c r="K15" s="95">
        <f t="shared" si="1"/>
        <v>90.29729729729729</v>
      </c>
      <c r="L15" s="80">
        <f t="shared" si="2"/>
        <v>79.54761904761905</v>
      </c>
      <c r="M15" s="82">
        <f t="shared" si="3"/>
        <v>146.53508771929825</v>
      </c>
    </row>
    <row r="16" spans="1:13" ht="45" customHeight="1" hidden="1">
      <c r="A16" s="28" t="s">
        <v>37</v>
      </c>
      <c r="B16" s="29" t="s">
        <v>38</v>
      </c>
      <c r="C16" s="65" t="s">
        <v>39</v>
      </c>
      <c r="D16" s="88"/>
      <c r="E16" s="90"/>
      <c r="F16" s="81">
        <v>0</v>
      </c>
      <c r="G16" s="81"/>
      <c r="H16" s="81"/>
      <c r="I16" s="81"/>
      <c r="J16" s="81"/>
      <c r="K16" s="95" t="e">
        <f t="shared" si="1"/>
        <v>#DIV/0!</v>
      </c>
      <c r="L16" s="80" t="e">
        <f t="shared" si="2"/>
        <v>#DIV/0!</v>
      </c>
      <c r="M16" s="82" t="e">
        <f t="shared" si="3"/>
        <v>#DIV/0!</v>
      </c>
    </row>
    <row r="17" spans="1:13" ht="33.75" customHeight="1" hidden="1">
      <c r="A17" s="28" t="s">
        <v>40</v>
      </c>
      <c r="B17" s="29" t="s">
        <v>41</v>
      </c>
      <c r="C17" s="65" t="s">
        <v>42</v>
      </c>
      <c r="D17" s="88"/>
      <c r="E17" s="90"/>
      <c r="F17" s="81"/>
      <c r="G17" s="81"/>
      <c r="H17" s="81"/>
      <c r="I17" s="81"/>
      <c r="J17" s="81"/>
      <c r="K17" s="95" t="e">
        <f t="shared" si="1"/>
        <v>#DIV/0!</v>
      </c>
      <c r="L17" s="80" t="e">
        <f t="shared" si="2"/>
        <v>#DIV/0!</v>
      </c>
      <c r="M17" s="82" t="e">
        <f t="shared" si="3"/>
        <v>#DIV/0!</v>
      </c>
    </row>
    <row r="18" spans="1:13" ht="33.75" customHeight="1" hidden="1">
      <c r="A18" s="28" t="s">
        <v>43</v>
      </c>
      <c r="B18" s="29" t="s">
        <v>44</v>
      </c>
      <c r="C18" s="65" t="s">
        <v>261</v>
      </c>
      <c r="D18" s="88"/>
      <c r="E18" s="90"/>
      <c r="F18" s="81"/>
      <c r="G18" s="81"/>
      <c r="H18" s="81"/>
      <c r="I18" s="81"/>
      <c r="J18" s="81"/>
      <c r="K18" s="95" t="e">
        <f t="shared" si="1"/>
        <v>#DIV/0!</v>
      </c>
      <c r="L18" s="80" t="e">
        <f t="shared" si="2"/>
        <v>#DIV/0!</v>
      </c>
      <c r="M18" s="82" t="e">
        <f t="shared" si="3"/>
        <v>#DIV/0!</v>
      </c>
    </row>
    <row r="19" spans="1:13" ht="22.5" customHeight="1" hidden="1">
      <c r="A19" s="28" t="s">
        <v>45</v>
      </c>
      <c r="B19" s="29" t="s">
        <v>46</v>
      </c>
      <c r="C19" s="65" t="s">
        <v>47</v>
      </c>
      <c r="D19" s="88"/>
      <c r="E19" s="90"/>
      <c r="F19" s="81">
        <v>0</v>
      </c>
      <c r="G19" s="81">
        <v>0</v>
      </c>
      <c r="H19" s="81"/>
      <c r="I19" s="81"/>
      <c r="J19" s="81"/>
      <c r="K19" s="95" t="e">
        <f t="shared" si="1"/>
        <v>#DIV/0!</v>
      </c>
      <c r="L19" s="80" t="e">
        <f t="shared" si="2"/>
        <v>#DIV/0!</v>
      </c>
      <c r="M19" s="82" t="e">
        <f t="shared" si="3"/>
        <v>#DIV/0!</v>
      </c>
    </row>
    <row r="20" spans="1:13" ht="38.25" customHeight="1">
      <c r="A20" s="28" t="s">
        <v>279</v>
      </c>
      <c r="B20" s="29"/>
      <c r="C20" s="65" t="s">
        <v>280</v>
      </c>
      <c r="D20" s="88" t="s">
        <v>429</v>
      </c>
      <c r="E20" s="90" t="s">
        <v>429</v>
      </c>
      <c r="F20" s="81">
        <v>0</v>
      </c>
      <c r="G20" s="81">
        <v>0</v>
      </c>
      <c r="H20" s="81"/>
      <c r="I20" s="81"/>
      <c r="J20" s="81"/>
      <c r="K20" s="95">
        <v>0</v>
      </c>
      <c r="L20" s="80">
        <v>0</v>
      </c>
      <c r="M20" s="82">
        <v>0</v>
      </c>
    </row>
    <row r="21" spans="1:13" ht="11.25" customHeight="1">
      <c r="A21" s="28" t="s">
        <v>48</v>
      </c>
      <c r="B21" s="29" t="s">
        <v>49</v>
      </c>
      <c r="C21" s="65" t="s">
        <v>50</v>
      </c>
      <c r="D21" s="88" t="s">
        <v>429</v>
      </c>
      <c r="E21" s="90" t="s">
        <v>429</v>
      </c>
      <c r="F21" s="81">
        <v>0</v>
      </c>
      <c r="G21" s="81">
        <v>0</v>
      </c>
      <c r="H21" s="81"/>
      <c r="I21" s="81"/>
      <c r="J21" s="81"/>
      <c r="K21" s="95">
        <v>0</v>
      </c>
      <c r="L21" s="80">
        <v>0</v>
      </c>
      <c r="M21" s="82">
        <v>0</v>
      </c>
    </row>
    <row r="22" spans="1:13" ht="48.75" customHeight="1">
      <c r="A22" s="28" t="s">
        <v>51</v>
      </c>
      <c r="B22" s="29" t="s">
        <v>52</v>
      </c>
      <c r="C22" s="65" t="s">
        <v>53</v>
      </c>
      <c r="D22" s="88" t="s">
        <v>537</v>
      </c>
      <c r="E22" s="90" t="s">
        <v>465</v>
      </c>
      <c r="F22" s="81">
        <v>26522</v>
      </c>
      <c r="G22" s="81">
        <v>17545</v>
      </c>
      <c r="H22" s="81"/>
      <c r="I22" s="81"/>
      <c r="J22" s="81"/>
      <c r="K22" s="95">
        <f t="shared" si="1"/>
        <v>66.15262800693765</v>
      </c>
      <c r="L22" s="80">
        <f t="shared" si="2"/>
        <v>66.15262800693765</v>
      </c>
      <c r="M22" s="82">
        <f t="shared" si="3"/>
        <v>106.42363217275263</v>
      </c>
    </row>
    <row r="23" spans="1:13" ht="22.5" customHeight="1">
      <c r="A23" s="28" t="s">
        <v>54</v>
      </c>
      <c r="B23" s="29" t="s">
        <v>55</v>
      </c>
      <c r="C23" s="65" t="s">
        <v>56</v>
      </c>
      <c r="D23" s="88" t="s">
        <v>538</v>
      </c>
      <c r="E23" s="90" t="s">
        <v>466</v>
      </c>
      <c r="F23" s="81">
        <v>638</v>
      </c>
      <c r="G23" s="81">
        <v>472</v>
      </c>
      <c r="H23" s="81"/>
      <c r="I23" s="81"/>
      <c r="J23" s="81"/>
      <c r="K23" s="95">
        <f t="shared" si="1"/>
        <v>73.98119122257053</v>
      </c>
      <c r="L23" s="80">
        <f t="shared" si="2"/>
        <v>73.98119122257053</v>
      </c>
      <c r="M23" s="82">
        <f t="shared" si="3"/>
        <v>97.52066115702479</v>
      </c>
    </row>
    <row r="24" spans="1:13" ht="33" customHeight="1">
      <c r="A24" s="28" t="s">
        <v>57</v>
      </c>
      <c r="B24" s="29"/>
      <c r="C24" s="65" t="s">
        <v>58</v>
      </c>
      <c r="D24" s="88" t="s">
        <v>530</v>
      </c>
      <c r="E24" s="90" t="s">
        <v>429</v>
      </c>
      <c r="F24" s="81">
        <v>0</v>
      </c>
      <c r="G24" s="81">
        <v>68</v>
      </c>
      <c r="H24" s="81"/>
      <c r="I24" s="81"/>
      <c r="J24" s="81"/>
      <c r="K24" s="95">
        <v>0</v>
      </c>
      <c r="L24" s="80">
        <v>0</v>
      </c>
      <c r="M24" s="82">
        <f aca="true" t="shared" si="4" ref="M8:M71">G24/D24*100</f>
        <v>91.8918918918919</v>
      </c>
    </row>
    <row r="25" spans="1:22" ht="21.75" customHeight="1">
      <c r="A25" s="28" t="s">
        <v>59</v>
      </c>
      <c r="B25" s="29" t="s">
        <v>60</v>
      </c>
      <c r="C25" s="65" t="s">
        <v>61</v>
      </c>
      <c r="D25" s="81">
        <f>D27+D30+D33+D35+D37+D34+D31+D39+D28+D29+D38+D32</f>
        <v>21555</v>
      </c>
      <c r="E25" s="81">
        <f>E27+E30+E33+E35+E37+E34+E31+E39+E28+E29+E38+E32</f>
        <v>4013</v>
      </c>
      <c r="F25" s="81">
        <f>F27+F30+F33+F35+F37+F34+F31+F39+F28+F29+F38+F32</f>
        <v>4013</v>
      </c>
      <c r="G25" s="81">
        <f>G27+G30+G33+G35+G37+G34+G31+G39+G28+G29+G38+G32</f>
        <v>6222</v>
      </c>
      <c r="H25" s="81">
        <f>H26+H27+H33+H35+H30</f>
        <v>0</v>
      </c>
      <c r="I25" s="81">
        <f>I26+I27+I33+I35+I30</f>
        <v>0</v>
      </c>
      <c r="J25" s="81">
        <f>J26+J27+J33+J35+J30</f>
        <v>0</v>
      </c>
      <c r="K25" s="95">
        <f t="shared" si="1"/>
        <v>155.0461001744331</v>
      </c>
      <c r="L25" s="80">
        <f t="shared" si="2"/>
        <v>155.0461001744331</v>
      </c>
      <c r="M25" s="82">
        <f t="shared" si="4"/>
        <v>28.865692414752957</v>
      </c>
      <c r="V25" s="6" t="s">
        <v>271</v>
      </c>
    </row>
    <row r="26" spans="1:13" ht="13.5" customHeight="1" hidden="1">
      <c r="A26" s="28"/>
      <c r="B26" s="29"/>
      <c r="C26" s="65"/>
      <c r="D26" s="88"/>
      <c r="E26" s="90"/>
      <c r="F26" s="81"/>
      <c r="G26" s="81"/>
      <c r="H26" s="81"/>
      <c r="I26" s="81"/>
      <c r="J26" s="81"/>
      <c r="K26" s="95" t="e">
        <f t="shared" si="1"/>
        <v>#DIV/0!</v>
      </c>
      <c r="L26" s="80" t="e">
        <f t="shared" si="2"/>
        <v>#DIV/0!</v>
      </c>
      <c r="M26" s="82" t="e">
        <f t="shared" si="4"/>
        <v>#DIV/0!</v>
      </c>
    </row>
    <row r="27" spans="1:13" ht="104.25" customHeight="1">
      <c r="A27" s="28" t="s">
        <v>62</v>
      </c>
      <c r="B27" s="29" t="s">
        <v>63</v>
      </c>
      <c r="C27" s="65" t="s">
        <v>262</v>
      </c>
      <c r="D27" s="88" t="s">
        <v>429</v>
      </c>
      <c r="E27" s="90" t="s">
        <v>429</v>
      </c>
      <c r="F27" s="81">
        <v>500</v>
      </c>
      <c r="G27" s="81">
        <v>3311</v>
      </c>
      <c r="H27" s="81"/>
      <c r="I27" s="81"/>
      <c r="J27" s="81"/>
      <c r="K27" s="95">
        <v>0</v>
      </c>
      <c r="L27" s="80" t="s">
        <v>318</v>
      </c>
      <c r="M27" s="82">
        <v>0</v>
      </c>
    </row>
    <row r="28" spans="1:13" ht="87" customHeight="1">
      <c r="A28" s="28" t="s">
        <v>320</v>
      </c>
      <c r="B28" s="29"/>
      <c r="C28" s="65" t="s">
        <v>321</v>
      </c>
      <c r="D28" s="88" t="s">
        <v>429</v>
      </c>
      <c r="E28" s="90" t="s">
        <v>429</v>
      </c>
      <c r="F28" s="81">
        <v>0</v>
      </c>
      <c r="G28" s="81">
        <v>29</v>
      </c>
      <c r="H28" s="81"/>
      <c r="I28" s="81"/>
      <c r="J28" s="81"/>
      <c r="K28" s="95">
        <v>0</v>
      </c>
      <c r="L28" s="80">
        <v>0</v>
      </c>
      <c r="M28" s="82">
        <v>0</v>
      </c>
    </row>
    <row r="29" spans="1:13" ht="104.25" customHeight="1">
      <c r="A29" s="28" t="s">
        <v>322</v>
      </c>
      <c r="B29" s="29"/>
      <c r="C29" s="65" t="s">
        <v>323</v>
      </c>
      <c r="D29" s="88" t="s">
        <v>539</v>
      </c>
      <c r="E29" s="90" t="s">
        <v>467</v>
      </c>
      <c r="F29" s="81">
        <v>0</v>
      </c>
      <c r="G29" s="81">
        <v>0</v>
      </c>
      <c r="H29" s="81"/>
      <c r="I29" s="81"/>
      <c r="J29" s="81"/>
      <c r="K29" s="95">
        <v>0</v>
      </c>
      <c r="L29" s="80">
        <v>0</v>
      </c>
      <c r="M29" s="82">
        <f t="shared" si="4"/>
        <v>0</v>
      </c>
    </row>
    <row r="30" spans="1:13" ht="104.25" customHeight="1">
      <c r="A30" s="28" t="s">
        <v>64</v>
      </c>
      <c r="B30" s="29" t="s">
        <v>63</v>
      </c>
      <c r="C30" s="65" t="s">
        <v>263</v>
      </c>
      <c r="D30" s="88" t="s">
        <v>429</v>
      </c>
      <c r="E30" s="90" t="s">
        <v>429</v>
      </c>
      <c r="F30" s="81">
        <v>0</v>
      </c>
      <c r="G30" s="81">
        <v>0</v>
      </c>
      <c r="H30" s="81"/>
      <c r="I30" s="81"/>
      <c r="J30" s="81"/>
      <c r="K30" s="95">
        <v>0</v>
      </c>
      <c r="L30" s="80">
        <v>0</v>
      </c>
      <c r="M30" s="82">
        <v>0</v>
      </c>
    </row>
    <row r="31" spans="1:13" ht="108.75" customHeight="1">
      <c r="A31" s="28" t="s">
        <v>283</v>
      </c>
      <c r="B31" s="29"/>
      <c r="C31" s="65" t="s">
        <v>284</v>
      </c>
      <c r="D31" s="88" t="s">
        <v>429</v>
      </c>
      <c r="E31" s="90" t="s">
        <v>429</v>
      </c>
      <c r="F31" s="81">
        <v>0</v>
      </c>
      <c r="G31" s="81">
        <v>0</v>
      </c>
      <c r="H31" s="81"/>
      <c r="I31" s="81"/>
      <c r="J31" s="81"/>
      <c r="K31" s="95">
        <v>0</v>
      </c>
      <c r="L31" s="80">
        <v>0</v>
      </c>
      <c r="M31" s="82">
        <v>0</v>
      </c>
    </row>
    <row r="32" spans="1:13" ht="69.75" customHeight="1">
      <c r="A32" s="28" t="s">
        <v>445</v>
      </c>
      <c r="B32" s="29"/>
      <c r="C32" s="65" t="s">
        <v>446</v>
      </c>
      <c r="D32" s="88" t="s">
        <v>540</v>
      </c>
      <c r="E32" s="90" t="s">
        <v>469</v>
      </c>
      <c r="F32" s="81">
        <v>1450</v>
      </c>
      <c r="G32" s="81">
        <v>619</v>
      </c>
      <c r="H32" s="81"/>
      <c r="I32" s="81"/>
      <c r="J32" s="81"/>
      <c r="K32" s="95">
        <v>0</v>
      </c>
      <c r="L32" s="80">
        <f t="shared" si="2"/>
        <v>42.689655172413794</v>
      </c>
      <c r="M32" s="82">
        <f t="shared" si="4"/>
        <v>71.2313003452244</v>
      </c>
    </row>
    <row r="33" spans="1:13" ht="59.25" customHeight="1">
      <c r="A33" s="28" t="s">
        <v>65</v>
      </c>
      <c r="B33" s="29" t="s">
        <v>66</v>
      </c>
      <c r="C33" s="65" t="s">
        <v>259</v>
      </c>
      <c r="D33" s="88" t="s">
        <v>541</v>
      </c>
      <c r="E33" s="90" t="s">
        <v>429</v>
      </c>
      <c r="F33" s="81">
        <v>0</v>
      </c>
      <c r="G33" s="81">
        <v>0</v>
      </c>
      <c r="H33" s="81"/>
      <c r="I33" s="81"/>
      <c r="J33" s="81"/>
      <c r="K33" s="95">
        <v>0</v>
      </c>
      <c r="L33" s="80">
        <v>0</v>
      </c>
      <c r="M33" s="82">
        <f t="shared" si="4"/>
        <v>0</v>
      </c>
    </row>
    <row r="34" spans="1:13" ht="57" customHeight="1">
      <c r="A34" s="28" t="s">
        <v>281</v>
      </c>
      <c r="B34" s="29"/>
      <c r="C34" s="65" t="s">
        <v>282</v>
      </c>
      <c r="D34" s="88" t="s">
        <v>542</v>
      </c>
      <c r="E34" s="90" t="s">
        <v>468</v>
      </c>
      <c r="F34" s="81">
        <v>1500</v>
      </c>
      <c r="G34" s="81">
        <v>485</v>
      </c>
      <c r="H34" s="81"/>
      <c r="I34" s="81"/>
      <c r="J34" s="81"/>
      <c r="K34" s="95">
        <f t="shared" si="1"/>
        <v>32.33333333333333</v>
      </c>
      <c r="L34" s="80">
        <f t="shared" si="2"/>
        <v>32.33333333333333</v>
      </c>
      <c r="M34" s="82">
        <f t="shared" si="4"/>
        <v>56.13425925925925</v>
      </c>
    </row>
    <row r="35" spans="1:13" ht="59.25" customHeight="1">
      <c r="A35" s="28" t="s">
        <v>67</v>
      </c>
      <c r="B35" s="29"/>
      <c r="C35" s="65" t="s">
        <v>68</v>
      </c>
      <c r="D35" s="88" t="s">
        <v>543</v>
      </c>
      <c r="E35" s="90" t="s">
        <v>428</v>
      </c>
      <c r="F35" s="81">
        <v>300</v>
      </c>
      <c r="G35" s="81">
        <v>1327</v>
      </c>
      <c r="H35" s="81"/>
      <c r="I35" s="81"/>
      <c r="J35" s="81"/>
      <c r="K35" s="80" t="s">
        <v>318</v>
      </c>
      <c r="L35" s="80" t="s">
        <v>318</v>
      </c>
      <c r="M35" s="80" t="s">
        <v>318</v>
      </c>
    </row>
    <row r="36" spans="1:13" ht="59.25" customHeight="1">
      <c r="A36" s="28" t="s">
        <v>314</v>
      </c>
      <c r="B36" s="29"/>
      <c r="C36" s="65" t="s">
        <v>315</v>
      </c>
      <c r="D36" s="88" t="s">
        <v>429</v>
      </c>
      <c r="E36" s="90" t="s">
        <v>429</v>
      </c>
      <c r="F36" s="81">
        <v>0</v>
      </c>
      <c r="G36" s="81">
        <v>0</v>
      </c>
      <c r="H36" s="81"/>
      <c r="I36" s="81"/>
      <c r="J36" s="81"/>
      <c r="K36" s="95">
        <v>0</v>
      </c>
      <c r="L36" s="80">
        <v>0</v>
      </c>
      <c r="M36" s="82">
        <v>0</v>
      </c>
    </row>
    <row r="37" spans="1:13" ht="54" customHeight="1">
      <c r="A37" s="28" t="s">
        <v>69</v>
      </c>
      <c r="B37" s="29"/>
      <c r="C37" s="65" t="s">
        <v>285</v>
      </c>
      <c r="D37" s="88" t="s">
        <v>429</v>
      </c>
      <c r="E37" s="90" t="s">
        <v>429</v>
      </c>
      <c r="F37" s="81">
        <v>0</v>
      </c>
      <c r="G37" s="81">
        <v>0</v>
      </c>
      <c r="H37" s="81"/>
      <c r="I37" s="81"/>
      <c r="J37" s="81"/>
      <c r="K37" s="95">
        <v>0</v>
      </c>
      <c r="L37" s="80">
        <v>0</v>
      </c>
      <c r="M37" s="82">
        <v>0</v>
      </c>
    </row>
    <row r="38" spans="1:13" ht="87.75" customHeight="1">
      <c r="A38" s="28" t="s">
        <v>312</v>
      </c>
      <c r="B38" s="29"/>
      <c r="C38" s="65" t="s">
        <v>324</v>
      </c>
      <c r="D38" s="88" t="s">
        <v>545</v>
      </c>
      <c r="E38" s="90" t="s">
        <v>470</v>
      </c>
      <c r="F38" s="81">
        <v>153</v>
      </c>
      <c r="G38" s="81">
        <v>303</v>
      </c>
      <c r="H38" s="81"/>
      <c r="I38" s="81"/>
      <c r="J38" s="81"/>
      <c r="K38" s="80" t="s">
        <v>318</v>
      </c>
      <c r="L38" s="80">
        <f t="shared" si="2"/>
        <v>198.03921568627453</v>
      </c>
      <c r="M38" s="80" t="s">
        <v>318</v>
      </c>
    </row>
    <row r="39" spans="1:13" ht="86.25" customHeight="1">
      <c r="A39" s="28" t="s">
        <v>312</v>
      </c>
      <c r="B39" s="29"/>
      <c r="C39" s="65" t="s">
        <v>313</v>
      </c>
      <c r="D39" s="88" t="s">
        <v>525</v>
      </c>
      <c r="E39" s="90" t="s">
        <v>471</v>
      </c>
      <c r="F39" s="81">
        <v>110</v>
      </c>
      <c r="G39" s="81">
        <v>148</v>
      </c>
      <c r="H39" s="81"/>
      <c r="I39" s="81"/>
      <c r="J39" s="81"/>
      <c r="K39" s="95">
        <f t="shared" si="1"/>
        <v>134.54545454545453</v>
      </c>
      <c r="L39" s="80">
        <f t="shared" si="2"/>
        <v>134.54545454545453</v>
      </c>
      <c r="M39" s="82">
        <f t="shared" si="4"/>
        <v>176.19047619047618</v>
      </c>
    </row>
    <row r="40" spans="1:13" ht="27" customHeight="1">
      <c r="A40" s="28" t="s">
        <v>70</v>
      </c>
      <c r="B40" s="29" t="s">
        <v>71</v>
      </c>
      <c r="C40" s="65" t="s">
        <v>72</v>
      </c>
      <c r="D40" s="88" t="s">
        <v>429</v>
      </c>
      <c r="E40" s="90" t="s">
        <v>429</v>
      </c>
      <c r="F40" s="81">
        <v>0</v>
      </c>
      <c r="G40" s="81">
        <v>0</v>
      </c>
      <c r="H40" s="81"/>
      <c r="I40" s="81"/>
      <c r="J40" s="81"/>
      <c r="K40" s="95">
        <v>0</v>
      </c>
      <c r="L40" s="80">
        <v>0</v>
      </c>
      <c r="M40" s="82">
        <v>0</v>
      </c>
    </row>
    <row r="41" spans="1:13" ht="22.5" customHeight="1">
      <c r="A41" s="28" t="s">
        <v>73</v>
      </c>
      <c r="B41" s="29" t="s">
        <v>74</v>
      </c>
      <c r="C41" s="65" t="s">
        <v>75</v>
      </c>
      <c r="D41" s="88" t="s">
        <v>544</v>
      </c>
      <c r="E41" s="90" t="s">
        <v>472</v>
      </c>
      <c r="F41" s="81">
        <v>2500</v>
      </c>
      <c r="G41" s="81">
        <v>1811</v>
      </c>
      <c r="H41" s="81"/>
      <c r="I41" s="81"/>
      <c r="J41" s="81"/>
      <c r="K41" s="95">
        <f t="shared" si="1"/>
        <v>72.44</v>
      </c>
      <c r="L41" s="80">
        <f t="shared" si="2"/>
        <v>72.44</v>
      </c>
      <c r="M41" s="82">
        <f t="shared" si="4"/>
        <v>100.27685492801773</v>
      </c>
    </row>
    <row r="42" spans="1:13" ht="27" customHeight="1">
      <c r="A42" s="28" t="s">
        <v>76</v>
      </c>
      <c r="B42" s="29" t="s">
        <v>77</v>
      </c>
      <c r="C42" s="65" t="s">
        <v>78</v>
      </c>
      <c r="D42" s="88" t="s">
        <v>429</v>
      </c>
      <c r="E42" s="88" t="s">
        <v>429</v>
      </c>
      <c r="F42" s="81">
        <v>0</v>
      </c>
      <c r="G42" s="81">
        <v>83</v>
      </c>
      <c r="H42" s="81"/>
      <c r="I42" s="81"/>
      <c r="J42" s="81"/>
      <c r="K42" s="95">
        <v>0</v>
      </c>
      <c r="L42" s="80">
        <v>0</v>
      </c>
      <c r="M42" s="82">
        <v>0</v>
      </c>
    </row>
    <row r="43" spans="1:13" ht="12.75" customHeight="1" hidden="1">
      <c r="A43" s="28" t="s">
        <v>79</v>
      </c>
      <c r="B43" s="29" t="s">
        <v>80</v>
      </c>
      <c r="C43" s="65" t="s">
        <v>81</v>
      </c>
      <c r="D43" s="88"/>
      <c r="E43" s="88"/>
      <c r="F43" s="81"/>
      <c r="G43" s="81"/>
      <c r="H43" s="81"/>
      <c r="I43" s="81"/>
      <c r="J43" s="81"/>
      <c r="K43" s="95" t="e">
        <f t="shared" si="1"/>
        <v>#DIV/0!</v>
      </c>
      <c r="L43" s="80" t="e">
        <f t="shared" si="2"/>
        <v>#DIV/0!</v>
      </c>
      <c r="M43" s="82" t="e">
        <f t="shared" si="4"/>
        <v>#DIV/0!</v>
      </c>
    </row>
    <row r="44" spans="1:13" ht="12.75" customHeight="1" hidden="1">
      <c r="A44" s="28" t="s">
        <v>82</v>
      </c>
      <c r="B44" s="29" t="s">
        <v>80</v>
      </c>
      <c r="C44" s="65" t="s">
        <v>83</v>
      </c>
      <c r="D44" s="88"/>
      <c r="E44" s="88"/>
      <c r="F44" s="81"/>
      <c r="G44" s="81"/>
      <c r="H44" s="81"/>
      <c r="I44" s="81"/>
      <c r="J44" s="81"/>
      <c r="K44" s="95" t="e">
        <f t="shared" si="1"/>
        <v>#DIV/0!</v>
      </c>
      <c r="L44" s="80" t="e">
        <f t="shared" si="2"/>
        <v>#DIV/0!</v>
      </c>
      <c r="M44" s="82" t="e">
        <f t="shared" si="4"/>
        <v>#DIV/0!</v>
      </c>
    </row>
    <row r="45" spans="1:13" s="7" customFormat="1" ht="22.5" customHeight="1">
      <c r="A45" s="56" t="s">
        <v>325</v>
      </c>
      <c r="B45" s="54" t="s">
        <v>326</v>
      </c>
      <c r="C45" s="66" t="s">
        <v>327</v>
      </c>
      <c r="D45" s="81">
        <f>D46</f>
        <v>334019</v>
      </c>
      <c r="E45" s="81">
        <f>E46</f>
        <v>485853</v>
      </c>
      <c r="F45" s="81">
        <f>F46</f>
        <v>671651</v>
      </c>
      <c r="G45" s="81">
        <f>G46</f>
        <v>500517</v>
      </c>
      <c r="H45" s="81" t="e">
        <f>H46+H52+H73+H90+H95+#REF!</f>
        <v>#REF!</v>
      </c>
      <c r="I45" s="81" t="e">
        <f>I46+I52+I73+I90+I95+#REF!</f>
        <v>#REF!</v>
      </c>
      <c r="J45" s="81" t="e">
        <f>J46+J52+J73+J90+J95+#REF!</f>
        <v>#REF!</v>
      </c>
      <c r="K45" s="95">
        <f t="shared" si="1"/>
        <v>103.01819686201381</v>
      </c>
      <c r="L45" s="80">
        <f t="shared" si="2"/>
        <v>74.52039824253966</v>
      </c>
      <c r="M45" s="82">
        <f t="shared" si="4"/>
        <v>149.84686499869767</v>
      </c>
    </row>
    <row r="46" spans="1:13" s="33" customFormat="1" ht="42.75" customHeight="1">
      <c r="A46" s="56" t="s">
        <v>328</v>
      </c>
      <c r="B46" s="54" t="s">
        <v>326</v>
      </c>
      <c r="C46" s="66" t="s">
        <v>329</v>
      </c>
      <c r="D46" s="84">
        <f>D48+D52+D73+D90+D111+D112+D50+D104</f>
        <v>334019</v>
      </c>
      <c r="E46" s="83">
        <f>E52+E73+E90+E104+E47</f>
        <v>485853</v>
      </c>
      <c r="F46" s="83">
        <f>F52+F73+F90+F104+F47+F112+F51</f>
        <v>671651</v>
      </c>
      <c r="G46" s="83">
        <f>G52+G73+G90+G104+G47+G112+G51</f>
        <v>500517</v>
      </c>
      <c r="H46" s="83" t="e">
        <f>#REF!+H47</f>
        <v>#REF!</v>
      </c>
      <c r="I46" s="83" t="e">
        <f>#REF!+I47</f>
        <v>#REF!</v>
      </c>
      <c r="J46" s="83" t="e">
        <f>#REF!+J47</f>
        <v>#REF!</v>
      </c>
      <c r="K46" s="95">
        <f t="shared" si="1"/>
        <v>103.01819686201381</v>
      </c>
      <c r="L46" s="80">
        <f t="shared" si="2"/>
        <v>74.52039824253966</v>
      </c>
      <c r="M46" s="82">
        <f t="shared" si="4"/>
        <v>149.84686499869767</v>
      </c>
    </row>
    <row r="47" spans="1:13" ht="27.75" customHeight="1">
      <c r="A47" s="56" t="s">
        <v>330</v>
      </c>
      <c r="B47" s="54" t="s">
        <v>326</v>
      </c>
      <c r="C47" s="66" t="s">
        <v>331</v>
      </c>
      <c r="D47" s="89" t="s">
        <v>546</v>
      </c>
      <c r="E47" s="89" t="s">
        <v>473</v>
      </c>
      <c r="F47" s="79">
        <v>138654</v>
      </c>
      <c r="G47" s="81">
        <f>G48</f>
        <v>103994</v>
      </c>
      <c r="H47" s="81"/>
      <c r="I47" s="81"/>
      <c r="J47" s="81"/>
      <c r="K47" s="95">
        <f t="shared" si="1"/>
        <v>75.0025242690438</v>
      </c>
      <c r="L47" s="80">
        <f t="shared" si="2"/>
        <v>75.0025242690438</v>
      </c>
      <c r="M47" s="82">
        <f t="shared" si="4"/>
        <v>110.25423549118976</v>
      </c>
    </row>
    <row r="48" spans="1:13" ht="39" customHeight="1">
      <c r="A48" s="56" t="s">
        <v>332</v>
      </c>
      <c r="B48" s="54" t="s">
        <v>326</v>
      </c>
      <c r="C48" s="66" t="s">
        <v>333</v>
      </c>
      <c r="D48" s="93" t="s">
        <v>546</v>
      </c>
      <c r="E48" s="89" t="s">
        <v>473</v>
      </c>
      <c r="F48" s="81">
        <v>138654</v>
      </c>
      <c r="G48" s="81">
        <v>103994</v>
      </c>
      <c r="H48" s="81"/>
      <c r="I48" s="81"/>
      <c r="J48" s="81"/>
      <c r="K48" s="95">
        <f t="shared" si="1"/>
        <v>75.0025242690438</v>
      </c>
      <c r="L48" s="80">
        <f t="shared" si="2"/>
        <v>75.0025242690438</v>
      </c>
      <c r="M48" s="82">
        <f t="shared" si="4"/>
        <v>110.25423549118976</v>
      </c>
    </row>
    <row r="49" spans="1:13" ht="28.5" customHeight="1">
      <c r="A49" s="56" t="s">
        <v>334</v>
      </c>
      <c r="B49" s="54" t="s">
        <v>326</v>
      </c>
      <c r="C49" s="66" t="s">
        <v>335</v>
      </c>
      <c r="D49" s="89" t="s">
        <v>429</v>
      </c>
      <c r="E49" s="89" t="s">
        <v>429</v>
      </c>
      <c r="F49" s="81">
        <v>0</v>
      </c>
      <c r="G49" s="81">
        <v>0</v>
      </c>
      <c r="H49" s="81"/>
      <c r="I49" s="81"/>
      <c r="J49" s="81"/>
      <c r="K49" s="95">
        <v>0</v>
      </c>
      <c r="L49" s="80">
        <v>0</v>
      </c>
      <c r="M49" s="82">
        <v>0</v>
      </c>
    </row>
    <row r="50" spans="1:13" ht="35.25" customHeight="1">
      <c r="A50" s="56" t="s">
        <v>452</v>
      </c>
      <c r="B50" s="54" t="s">
        <v>326</v>
      </c>
      <c r="C50" s="66" t="s">
        <v>453</v>
      </c>
      <c r="D50" s="89" t="s">
        <v>429</v>
      </c>
      <c r="E50" s="89" t="s">
        <v>429</v>
      </c>
      <c r="F50" s="81">
        <v>0</v>
      </c>
      <c r="G50" s="81">
        <v>0</v>
      </c>
      <c r="H50" s="81"/>
      <c r="I50" s="81"/>
      <c r="J50" s="81"/>
      <c r="K50" s="95">
        <v>0</v>
      </c>
      <c r="L50" s="80">
        <v>0</v>
      </c>
      <c r="M50" s="82">
        <v>0</v>
      </c>
    </row>
    <row r="51" spans="1:13" ht="57" customHeight="1">
      <c r="A51" s="56" t="s">
        <v>520</v>
      </c>
      <c r="B51" s="54"/>
      <c r="C51" s="66" t="s">
        <v>521</v>
      </c>
      <c r="D51" s="89" t="s">
        <v>429</v>
      </c>
      <c r="E51" s="89" t="s">
        <v>429</v>
      </c>
      <c r="F51" s="79">
        <v>9202</v>
      </c>
      <c r="G51" s="79">
        <v>6214</v>
      </c>
      <c r="H51" s="81"/>
      <c r="I51" s="81"/>
      <c r="J51" s="81"/>
      <c r="K51" s="95">
        <v>0</v>
      </c>
      <c r="L51" s="80">
        <f t="shared" si="2"/>
        <v>67.52879808737231</v>
      </c>
      <c r="M51" s="82">
        <v>0</v>
      </c>
    </row>
    <row r="52" spans="1:13" s="33" customFormat="1" ht="37.5" customHeight="1">
      <c r="A52" s="56" t="s">
        <v>338</v>
      </c>
      <c r="B52" s="54" t="s">
        <v>326</v>
      </c>
      <c r="C52" s="66" t="s">
        <v>339</v>
      </c>
      <c r="D52" s="84">
        <f>D62+D68+D69+D65+D64</f>
        <v>25821</v>
      </c>
      <c r="E52" s="84">
        <f>E62+E68+E69+E65+E64</f>
        <v>48689</v>
      </c>
      <c r="F52" s="84">
        <f>F62+F68+F69+F65+F64+F67</f>
        <v>144599</v>
      </c>
      <c r="G52" s="83">
        <f>G62+G68+G69+G65+G64+G67</f>
        <v>93052</v>
      </c>
      <c r="H52" s="83" t="e">
        <f>H53+H54+H57+H60+H61+H72+#REF!+H55+H56+H62+H69+H58+H66+H59+#REF!+H71+H70</f>
        <v>#REF!</v>
      </c>
      <c r="I52" s="83" t="e">
        <f>I53+I54+I57+I60+I61+I72+#REF!+I55+I56+I62+I69+I58+I66+I59+#REF!+I71+I70</f>
        <v>#REF!</v>
      </c>
      <c r="J52" s="83" t="e">
        <f>J53+J54+J57+J60+J61+J72+#REF!+J55+J56+J62+J69+J58+J66+J59+#REF!+J71+J70</f>
        <v>#REF!</v>
      </c>
      <c r="K52" s="95">
        <f t="shared" si="1"/>
        <v>191.11503625048778</v>
      </c>
      <c r="L52" s="80">
        <f t="shared" si="2"/>
        <v>64.35175900248274</v>
      </c>
      <c r="M52" s="80" t="s">
        <v>318</v>
      </c>
    </row>
    <row r="53" spans="1:13" ht="3.75" customHeight="1" hidden="1">
      <c r="A53" s="56" t="s">
        <v>340</v>
      </c>
      <c r="B53" s="54" t="s">
        <v>326</v>
      </c>
      <c r="C53" s="66" t="s">
        <v>341</v>
      </c>
      <c r="D53" s="89"/>
      <c r="E53" s="89"/>
      <c r="F53" s="81"/>
      <c r="G53" s="81"/>
      <c r="H53" s="81"/>
      <c r="I53" s="81"/>
      <c r="J53" s="81"/>
      <c r="K53" s="95" t="e">
        <f t="shared" si="1"/>
        <v>#DIV/0!</v>
      </c>
      <c r="L53" s="80" t="e">
        <f t="shared" si="2"/>
        <v>#DIV/0!</v>
      </c>
      <c r="M53" s="82" t="e">
        <f t="shared" si="4"/>
        <v>#DIV/0!</v>
      </c>
    </row>
    <row r="54" spans="1:13" ht="12.75" customHeight="1" hidden="1">
      <c r="A54" s="56" t="s">
        <v>342</v>
      </c>
      <c r="B54" s="54" t="s">
        <v>326</v>
      </c>
      <c r="C54" s="66" t="s">
        <v>343</v>
      </c>
      <c r="D54" s="89"/>
      <c r="E54" s="89"/>
      <c r="F54" s="81"/>
      <c r="G54" s="81"/>
      <c r="H54" s="81"/>
      <c r="I54" s="81"/>
      <c r="J54" s="81"/>
      <c r="K54" s="95" t="e">
        <f t="shared" si="1"/>
        <v>#DIV/0!</v>
      </c>
      <c r="L54" s="80" t="e">
        <f t="shared" si="2"/>
        <v>#DIV/0!</v>
      </c>
      <c r="M54" s="82" t="e">
        <f t="shared" si="4"/>
        <v>#DIV/0!</v>
      </c>
    </row>
    <row r="55" spans="1:13" ht="12.75" customHeight="1" hidden="1">
      <c r="A55" s="56" t="s">
        <v>344</v>
      </c>
      <c r="B55" s="54" t="s">
        <v>326</v>
      </c>
      <c r="C55" s="66" t="s">
        <v>345</v>
      </c>
      <c r="D55" s="89"/>
      <c r="E55" s="89"/>
      <c r="F55" s="81"/>
      <c r="G55" s="81"/>
      <c r="H55" s="81"/>
      <c r="I55" s="81"/>
      <c r="J55" s="81"/>
      <c r="K55" s="95" t="e">
        <f t="shared" si="1"/>
        <v>#DIV/0!</v>
      </c>
      <c r="L55" s="80" t="e">
        <f t="shared" si="2"/>
        <v>#DIV/0!</v>
      </c>
      <c r="M55" s="82" t="e">
        <f t="shared" si="4"/>
        <v>#DIV/0!</v>
      </c>
    </row>
    <row r="56" spans="1:13" ht="3" customHeight="1" hidden="1">
      <c r="A56" s="56" t="s">
        <v>346</v>
      </c>
      <c r="B56" s="54" t="s">
        <v>326</v>
      </c>
      <c r="C56" s="66" t="s">
        <v>347</v>
      </c>
      <c r="D56" s="89"/>
      <c r="E56" s="89"/>
      <c r="F56" s="81"/>
      <c r="G56" s="81"/>
      <c r="H56" s="81"/>
      <c r="I56" s="81"/>
      <c r="J56" s="81"/>
      <c r="K56" s="95" t="e">
        <f t="shared" si="1"/>
        <v>#DIV/0!</v>
      </c>
      <c r="L56" s="80" t="e">
        <f t="shared" si="2"/>
        <v>#DIV/0!</v>
      </c>
      <c r="M56" s="82" t="e">
        <f t="shared" si="4"/>
        <v>#DIV/0!</v>
      </c>
    </row>
    <row r="57" spans="1:13" ht="56.25" customHeight="1" hidden="1">
      <c r="A57" s="56" t="s">
        <v>348</v>
      </c>
      <c r="B57" s="54" t="s">
        <v>326</v>
      </c>
      <c r="C57" s="66" t="s">
        <v>349</v>
      </c>
      <c r="D57" s="89"/>
      <c r="E57" s="89"/>
      <c r="F57" s="81"/>
      <c r="G57" s="81"/>
      <c r="H57" s="81"/>
      <c r="I57" s="81"/>
      <c r="J57" s="81"/>
      <c r="K57" s="95" t="e">
        <f t="shared" si="1"/>
        <v>#DIV/0!</v>
      </c>
      <c r="L57" s="80" t="e">
        <f t="shared" si="2"/>
        <v>#DIV/0!</v>
      </c>
      <c r="M57" s="82" t="e">
        <f t="shared" si="4"/>
        <v>#DIV/0!</v>
      </c>
    </row>
    <row r="58" spans="1:13" ht="52.5" customHeight="1" hidden="1">
      <c r="A58" s="56" t="s">
        <v>350</v>
      </c>
      <c r="B58" s="54" t="s">
        <v>326</v>
      </c>
      <c r="C58" s="66" t="s">
        <v>351</v>
      </c>
      <c r="D58" s="89"/>
      <c r="E58" s="89"/>
      <c r="F58" s="81"/>
      <c r="G58" s="81"/>
      <c r="H58" s="81"/>
      <c r="I58" s="81"/>
      <c r="J58" s="81"/>
      <c r="K58" s="95" t="e">
        <f t="shared" si="1"/>
        <v>#DIV/0!</v>
      </c>
      <c r="L58" s="80" t="e">
        <f t="shared" si="2"/>
        <v>#DIV/0!</v>
      </c>
      <c r="M58" s="82" t="e">
        <f t="shared" si="4"/>
        <v>#DIV/0!</v>
      </c>
    </row>
    <row r="59" spans="1:13" ht="0.75" customHeight="1" hidden="1">
      <c r="A59" s="56" t="s">
        <v>352</v>
      </c>
      <c r="B59" s="54" t="s">
        <v>326</v>
      </c>
      <c r="C59" s="66" t="s">
        <v>353</v>
      </c>
      <c r="D59" s="89"/>
      <c r="E59" s="89"/>
      <c r="F59" s="81"/>
      <c r="G59" s="81"/>
      <c r="H59" s="81"/>
      <c r="I59" s="81"/>
      <c r="J59" s="81"/>
      <c r="K59" s="95" t="e">
        <f t="shared" si="1"/>
        <v>#DIV/0!</v>
      </c>
      <c r="L59" s="80" t="e">
        <f t="shared" si="2"/>
        <v>#DIV/0!</v>
      </c>
      <c r="M59" s="82" t="e">
        <f t="shared" si="4"/>
        <v>#DIV/0!</v>
      </c>
    </row>
    <row r="60" spans="1:13" ht="25.5" customHeight="1" hidden="1">
      <c r="A60" s="56" t="s">
        <v>356</v>
      </c>
      <c r="B60" s="54" t="s">
        <v>326</v>
      </c>
      <c r="C60" s="66" t="s">
        <v>357</v>
      </c>
      <c r="D60" s="89"/>
      <c r="E60" s="89"/>
      <c r="F60" s="81"/>
      <c r="G60" s="81"/>
      <c r="H60" s="81"/>
      <c r="I60" s="81"/>
      <c r="J60" s="81"/>
      <c r="K60" s="95" t="e">
        <f t="shared" si="1"/>
        <v>#DIV/0!</v>
      </c>
      <c r="L60" s="80" t="e">
        <f t="shared" si="2"/>
        <v>#DIV/0!</v>
      </c>
      <c r="M60" s="82" t="e">
        <f t="shared" si="4"/>
        <v>#DIV/0!</v>
      </c>
    </row>
    <row r="61" spans="1:13" ht="25.5" customHeight="1" hidden="1">
      <c r="A61" s="56" t="s">
        <v>358</v>
      </c>
      <c r="B61" s="54" t="s">
        <v>326</v>
      </c>
      <c r="C61" s="66" t="s">
        <v>359</v>
      </c>
      <c r="D61" s="89"/>
      <c r="E61" s="89"/>
      <c r="F61" s="81">
        <v>0</v>
      </c>
      <c r="G61" s="81">
        <v>0</v>
      </c>
      <c r="H61" s="81"/>
      <c r="I61" s="81"/>
      <c r="J61" s="81"/>
      <c r="K61" s="95" t="e">
        <f t="shared" si="1"/>
        <v>#DIV/0!</v>
      </c>
      <c r="L61" s="80" t="e">
        <f t="shared" si="2"/>
        <v>#DIV/0!</v>
      </c>
      <c r="M61" s="82" t="e">
        <f t="shared" si="4"/>
        <v>#DIV/0!</v>
      </c>
    </row>
    <row r="62" spans="1:13" ht="29.25" customHeight="1">
      <c r="A62" s="56" t="s">
        <v>340</v>
      </c>
      <c r="B62" s="54" t="s">
        <v>326</v>
      </c>
      <c r="C62" s="66" t="s">
        <v>343</v>
      </c>
      <c r="D62" s="93" t="s">
        <v>526</v>
      </c>
      <c r="E62" s="89" t="s">
        <v>474</v>
      </c>
      <c r="F62" s="81">
        <v>1142</v>
      </c>
      <c r="G62" s="81">
        <v>0</v>
      </c>
      <c r="H62" s="81"/>
      <c r="I62" s="81"/>
      <c r="J62" s="81"/>
      <c r="K62" s="95">
        <v>0</v>
      </c>
      <c r="L62" s="80">
        <f t="shared" si="2"/>
        <v>0</v>
      </c>
      <c r="M62" s="82">
        <f t="shared" si="4"/>
        <v>0</v>
      </c>
    </row>
    <row r="63" spans="1:13" ht="1.5" customHeight="1" hidden="1">
      <c r="A63" s="56" t="s">
        <v>342</v>
      </c>
      <c r="B63" s="54" t="s">
        <v>326</v>
      </c>
      <c r="C63" s="66" t="s">
        <v>343</v>
      </c>
      <c r="D63" s="89"/>
      <c r="E63" s="89"/>
      <c r="F63" s="81"/>
      <c r="G63" s="81"/>
      <c r="H63" s="81"/>
      <c r="I63" s="81"/>
      <c r="J63" s="81"/>
      <c r="K63" s="95"/>
      <c r="L63" s="80" t="e">
        <f t="shared" si="2"/>
        <v>#DIV/0!</v>
      </c>
      <c r="M63" s="82" t="e">
        <f t="shared" si="4"/>
        <v>#DIV/0!</v>
      </c>
    </row>
    <row r="64" spans="1:13" ht="46.5" customHeight="1">
      <c r="A64" s="62" t="s">
        <v>411</v>
      </c>
      <c r="B64" s="54"/>
      <c r="C64" s="66" t="s">
        <v>412</v>
      </c>
      <c r="D64" s="89" t="s">
        <v>429</v>
      </c>
      <c r="E64" s="89" t="s">
        <v>475</v>
      </c>
      <c r="F64" s="81">
        <v>37925</v>
      </c>
      <c r="G64" s="81">
        <v>0</v>
      </c>
      <c r="H64" s="81"/>
      <c r="I64" s="81"/>
      <c r="J64" s="81"/>
      <c r="K64" s="95">
        <v>0</v>
      </c>
      <c r="L64" s="80">
        <f t="shared" si="2"/>
        <v>0</v>
      </c>
      <c r="M64" s="82">
        <v>0</v>
      </c>
    </row>
    <row r="65" spans="1:13" ht="72" customHeight="1">
      <c r="A65" s="56" t="s">
        <v>346</v>
      </c>
      <c r="B65" s="54" t="s">
        <v>326</v>
      </c>
      <c r="C65" s="66" t="s">
        <v>347</v>
      </c>
      <c r="D65" s="93" t="s">
        <v>522</v>
      </c>
      <c r="E65" s="89" t="s">
        <v>476</v>
      </c>
      <c r="F65" s="81">
        <v>794</v>
      </c>
      <c r="G65" s="81">
        <v>794</v>
      </c>
      <c r="H65" s="81"/>
      <c r="I65" s="81"/>
      <c r="J65" s="81"/>
      <c r="K65" s="95">
        <v>0</v>
      </c>
      <c r="L65" s="80">
        <f t="shared" si="2"/>
        <v>100</v>
      </c>
      <c r="M65" s="82">
        <f t="shared" si="4"/>
        <v>63.82636655948553</v>
      </c>
    </row>
    <row r="66" spans="1:13" ht="59.25" customHeight="1" hidden="1">
      <c r="A66" s="56" t="s">
        <v>348</v>
      </c>
      <c r="B66" s="54" t="s">
        <v>326</v>
      </c>
      <c r="C66" s="66" t="s">
        <v>349</v>
      </c>
      <c r="D66" s="89"/>
      <c r="E66" s="89"/>
      <c r="F66" s="81"/>
      <c r="G66" s="81"/>
      <c r="H66" s="81"/>
      <c r="I66" s="81"/>
      <c r="J66" s="81"/>
      <c r="K66" s="95">
        <v>0</v>
      </c>
      <c r="L66" s="80" t="e">
        <f t="shared" si="2"/>
        <v>#DIV/0!</v>
      </c>
      <c r="M66" s="82" t="e">
        <f t="shared" si="4"/>
        <v>#DIV/0!</v>
      </c>
    </row>
    <row r="67" spans="1:13" ht="36.75" customHeight="1">
      <c r="A67" s="56" t="s">
        <v>516</v>
      </c>
      <c r="B67" s="54"/>
      <c r="C67" s="66" t="s">
        <v>517</v>
      </c>
      <c r="D67" s="89" t="s">
        <v>429</v>
      </c>
      <c r="E67" s="89" t="s">
        <v>429</v>
      </c>
      <c r="F67" s="81">
        <v>1496</v>
      </c>
      <c r="G67" s="81">
        <v>1496</v>
      </c>
      <c r="H67" s="81"/>
      <c r="I67" s="81"/>
      <c r="J67" s="81"/>
      <c r="K67" s="95">
        <v>0</v>
      </c>
      <c r="L67" s="80">
        <f t="shared" si="2"/>
        <v>100</v>
      </c>
      <c r="M67" s="82">
        <v>0</v>
      </c>
    </row>
    <row r="68" spans="1:13" ht="29.25" customHeight="1">
      <c r="A68" s="56" t="s">
        <v>350</v>
      </c>
      <c r="B68" s="54" t="s">
        <v>326</v>
      </c>
      <c r="C68" s="66" t="s">
        <v>351</v>
      </c>
      <c r="D68" s="89" t="s">
        <v>523</v>
      </c>
      <c r="E68" s="89" t="s">
        <v>459</v>
      </c>
      <c r="F68" s="81">
        <v>184</v>
      </c>
      <c r="G68" s="81">
        <v>184</v>
      </c>
      <c r="H68" s="81"/>
      <c r="I68" s="81"/>
      <c r="J68" s="81"/>
      <c r="K68" s="80" t="s">
        <v>318</v>
      </c>
      <c r="L68" s="80">
        <f t="shared" si="2"/>
        <v>100</v>
      </c>
      <c r="M68" s="80" t="s">
        <v>318</v>
      </c>
    </row>
    <row r="69" spans="1:13" ht="24" customHeight="1">
      <c r="A69" s="56" t="s">
        <v>352</v>
      </c>
      <c r="B69" s="54" t="s">
        <v>326</v>
      </c>
      <c r="C69" s="66" t="s">
        <v>353</v>
      </c>
      <c r="D69" s="79">
        <f>D70+D71+D72</f>
        <v>22975</v>
      </c>
      <c r="E69" s="81">
        <f>E70+E71+E72</f>
        <v>28487</v>
      </c>
      <c r="F69" s="81">
        <f>F70+F71+F72</f>
        <v>103058</v>
      </c>
      <c r="G69" s="81">
        <f>G70</f>
        <v>90578</v>
      </c>
      <c r="H69" s="81"/>
      <c r="I69" s="81"/>
      <c r="J69" s="81"/>
      <c r="K69" s="95" t="s">
        <v>318</v>
      </c>
      <c r="L69" s="80">
        <f t="shared" si="2"/>
        <v>87.89031419200838</v>
      </c>
      <c r="M69" s="80" t="s">
        <v>318</v>
      </c>
    </row>
    <row r="70" spans="1:13" ht="24" customHeight="1">
      <c r="A70" s="56" t="s">
        <v>354</v>
      </c>
      <c r="B70" s="54" t="s">
        <v>326</v>
      </c>
      <c r="C70" s="66" t="s">
        <v>355</v>
      </c>
      <c r="D70" s="89" t="s">
        <v>547</v>
      </c>
      <c r="E70" s="89" t="s">
        <v>477</v>
      </c>
      <c r="F70" s="81">
        <v>103058</v>
      </c>
      <c r="G70" s="81">
        <v>90578</v>
      </c>
      <c r="H70" s="81"/>
      <c r="I70" s="81"/>
      <c r="J70" s="81"/>
      <c r="K70" s="95" t="s">
        <v>318</v>
      </c>
      <c r="L70" s="80">
        <f t="shared" si="2"/>
        <v>87.89031419200838</v>
      </c>
      <c r="M70" s="80" t="s">
        <v>318</v>
      </c>
    </row>
    <row r="71" spans="1:13" ht="26.25" customHeight="1">
      <c r="A71" s="56" t="s">
        <v>356</v>
      </c>
      <c r="B71" s="54" t="s">
        <v>326</v>
      </c>
      <c r="C71" s="66" t="s">
        <v>357</v>
      </c>
      <c r="D71" s="89" t="s">
        <v>429</v>
      </c>
      <c r="E71" s="89" t="s">
        <v>429</v>
      </c>
      <c r="F71" s="81">
        <v>0</v>
      </c>
      <c r="G71" s="81">
        <v>0</v>
      </c>
      <c r="H71" s="81"/>
      <c r="I71" s="81"/>
      <c r="J71" s="81"/>
      <c r="K71" s="95">
        <v>0</v>
      </c>
      <c r="L71" s="80">
        <v>0</v>
      </c>
      <c r="M71" s="82">
        <v>0</v>
      </c>
    </row>
    <row r="72" spans="1:13" ht="22.5" customHeight="1">
      <c r="A72" s="56" t="s">
        <v>358</v>
      </c>
      <c r="B72" s="54" t="s">
        <v>326</v>
      </c>
      <c r="C72" s="66" t="s">
        <v>359</v>
      </c>
      <c r="D72" s="89" t="s">
        <v>429</v>
      </c>
      <c r="E72" s="89" t="s">
        <v>429</v>
      </c>
      <c r="F72" s="81">
        <v>0</v>
      </c>
      <c r="G72" s="81">
        <v>0</v>
      </c>
      <c r="H72" s="81"/>
      <c r="I72" s="81"/>
      <c r="J72" s="81"/>
      <c r="K72" s="95">
        <v>0</v>
      </c>
      <c r="L72" s="80">
        <v>0</v>
      </c>
      <c r="M72" s="82">
        <v>0</v>
      </c>
    </row>
    <row r="73" spans="1:13" s="33" customFormat="1" ht="27.75" customHeight="1">
      <c r="A73" s="56" t="s">
        <v>360</v>
      </c>
      <c r="B73" s="58" t="s">
        <v>326</v>
      </c>
      <c r="C73" s="67" t="s">
        <v>361</v>
      </c>
      <c r="D73" s="84">
        <f>D75+D76+D77+D78+D79+D80+D81+D82+D85+D88+D83+D74+D87+D86</f>
        <v>168086</v>
      </c>
      <c r="E73" s="84">
        <f>E75+E76+E77+E78+E79+E80+E81+E82+E85+E88+E83+E74+E87+E89+E84</f>
        <v>227855</v>
      </c>
      <c r="F73" s="84">
        <f>F75+F76+F77+F78+F79+F80+F81+F82+F85+F88+F83+F74+F87</f>
        <v>236886</v>
      </c>
      <c r="G73" s="84">
        <f>G75+G76+G77+G78+G79+G80+G81+G82+G85+G88+G83+G74+G87</f>
        <v>184994</v>
      </c>
      <c r="H73" s="83" t="e">
        <f>H75+#REF!+H76+H77+H78+H79+H80+#REF!+H81+H82+#REF!+H85+H88</f>
        <v>#REF!</v>
      </c>
      <c r="I73" s="83" t="e">
        <f>I75+#REF!+I76+I77+I78+I79+I80+#REF!+I81+I82+#REF!+I85+I88</f>
        <v>#REF!</v>
      </c>
      <c r="J73" s="83" t="e">
        <f>J75+#REF!+J76+J77+J78+J79+J80+#REF!+J81+J82+#REF!+J85+J88</f>
        <v>#REF!</v>
      </c>
      <c r="K73" s="95">
        <f aca="true" t="shared" si="5" ref="K73:K135">G73/E73*100</f>
        <v>81.18935287792675</v>
      </c>
      <c r="L73" s="80">
        <f aca="true" t="shared" si="6" ref="L73:L135">G73/F73*100</f>
        <v>78.0941043371073</v>
      </c>
      <c r="M73" s="82">
        <f aca="true" t="shared" si="7" ref="M72:M135">G73/D73*100</f>
        <v>110.05913639446474</v>
      </c>
    </row>
    <row r="74" spans="1:13" s="33" customFormat="1" ht="51" customHeight="1" hidden="1">
      <c r="A74" s="56" t="s">
        <v>362</v>
      </c>
      <c r="B74" s="58" t="s">
        <v>326</v>
      </c>
      <c r="C74" s="67" t="s">
        <v>363</v>
      </c>
      <c r="D74" s="89"/>
      <c r="E74" s="89"/>
      <c r="F74" s="85"/>
      <c r="G74" s="85"/>
      <c r="H74" s="85"/>
      <c r="I74" s="85"/>
      <c r="J74" s="85"/>
      <c r="K74" s="95" t="e">
        <f t="shared" si="5"/>
        <v>#DIV/0!</v>
      </c>
      <c r="L74" s="80" t="e">
        <f t="shared" si="6"/>
        <v>#DIV/0!</v>
      </c>
      <c r="M74" s="82" t="e">
        <f t="shared" si="7"/>
        <v>#DIV/0!</v>
      </c>
    </row>
    <row r="75" spans="1:13" ht="46.5" customHeight="1">
      <c r="A75" s="56" t="s">
        <v>364</v>
      </c>
      <c r="B75" s="58" t="s">
        <v>326</v>
      </c>
      <c r="C75" s="67" t="s">
        <v>365</v>
      </c>
      <c r="D75" s="89" t="s">
        <v>548</v>
      </c>
      <c r="E75" s="89" t="s">
        <v>478</v>
      </c>
      <c r="F75" s="81">
        <v>9071</v>
      </c>
      <c r="G75" s="81">
        <v>6284</v>
      </c>
      <c r="H75" s="81"/>
      <c r="I75" s="81"/>
      <c r="J75" s="81"/>
      <c r="K75" s="95">
        <f t="shared" si="5"/>
        <v>69.27571381325102</v>
      </c>
      <c r="L75" s="80">
        <f t="shared" si="6"/>
        <v>69.27571381325102</v>
      </c>
      <c r="M75" s="82">
        <f t="shared" si="7"/>
        <v>94.36852380237272</v>
      </c>
    </row>
    <row r="76" spans="1:13" ht="60" customHeight="1">
      <c r="A76" s="56" t="s">
        <v>366</v>
      </c>
      <c r="B76" s="58" t="s">
        <v>326</v>
      </c>
      <c r="C76" s="67" t="s">
        <v>367</v>
      </c>
      <c r="D76" s="89" t="s">
        <v>549</v>
      </c>
      <c r="E76" s="89" t="s">
        <v>479</v>
      </c>
      <c r="F76" s="81">
        <v>11237</v>
      </c>
      <c r="G76" s="81">
        <v>7823</v>
      </c>
      <c r="H76" s="81"/>
      <c r="I76" s="81"/>
      <c r="J76" s="81"/>
      <c r="K76" s="95">
        <f t="shared" si="5"/>
        <v>69.61822550502804</v>
      </c>
      <c r="L76" s="80">
        <f t="shared" si="6"/>
        <v>69.61822550502804</v>
      </c>
      <c r="M76" s="82">
        <f t="shared" si="7"/>
        <v>100.11517788584592</v>
      </c>
    </row>
    <row r="77" spans="1:13" ht="12.75" customHeight="1" hidden="1">
      <c r="A77" s="56" t="s">
        <v>368</v>
      </c>
      <c r="B77" s="58" t="s">
        <v>326</v>
      </c>
      <c r="C77" s="67" t="s">
        <v>369</v>
      </c>
      <c r="D77" s="89"/>
      <c r="E77" s="89"/>
      <c r="F77" s="81"/>
      <c r="G77" s="81"/>
      <c r="H77" s="81"/>
      <c r="I77" s="81"/>
      <c r="J77" s="81"/>
      <c r="K77" s="95" t="e">
        <f t="shared" si="5"/>
        <v>#DIV/0!</v>
      </c>
      <c r="L77" s="80" t="e">
        <f t="shared" si="6"/>
        <v>#DIV/0!</v>
      </c>
      <c r="M77" s="82" t="e">
        <f t="shared" si="7"/>
        <v>#DIV/0!</v>
      </c>
    </row>
    <row r="78" spans="1:13" ht="89.25" customHeight="1">
      <c r="A78" s="56" t="s">
        <v>370</v>
      </c>
      <c r="B78" s="58" t="s">
        <v>326</v>
      </c>
      <c r="C78" s="67" t="s">
        <v>371</v>
      </c>
      <c r="D78" s="89" t="s">
        <v>550</v>
      </c>
      <c r="E78" s="89" t="s">
        <v>480</v>
      </c>
      <c r="F78" s="81">
        <v>12324</v>
      </c>
      <c r="G78" s="79">
        <v>9151</v>
      </c>
      <c r="H78" s="81"/>
      <c r="I78" s="81"/>
      <c r="J78" s="81"/>
      <c r="K78" s="95">
        <f t="shared" si="5"/>
        <v>74.25348912690684</v>
      </c>
      <c r="L78" s="80">
        <f t="shared" si="6"/>
        <v>74.25348912690684</v>
      </c>
      <c r="M78" s="82">
        <f t="shared" si="7"/>
        <v>103.81168462847418</v>
      </c>
    </row>
    <row r="79" spans="1:13" ht="0.75" customHeight="1" hidden="1">
      <c r="A79" s="56" t="s">
        <v>372</v>
      </c>
      <c r="B79" s="58" t="s">
        <v>326</v>
      </c>
      <c r="C79" s="67" t="s">
        <v>373</v>
      </c>
      <c r="D79" s="89"/>
      <c r="E79" s="89"/>
      <c r="F79" s="81"/>
      <c r="G79" s="81"/>
      <c r="H79" s="81"/>
      <c r="I79" s="81"/>
      <c r="J79" s="81"/>
      <c r="K79" s="95" t="e">
        <f t="shared" si="5"/>
        <v>#DIV/0!</v>
      </c>
      <c r="L79" s="80" t="e">
        <f t="shared" si="6"/>
        <v>#DIV/0!</v>
      </c>
      <c r="M79" s="82" t="e">
        <f t="shared" si="7"/>
        <v>#DIV/0!</v>
      </c>
    </row>
    <row r="80" spans="1:13" ht="71.25" customHeight="1">
      <c r="A80" s="56" t="s">
        <v>374</v>
      </c>
      <c r="B80" s="58" t="s">
        <v>326</v>
      </c>
      <c r="C80" s="67" t="s">
        <v>375</v>
      </c>
      <c r="D80" s="89" t="s">
        <v>531</v>
      </c>
      <c r="E80" s="89" t="s">
        <v>485</v>
      </c>
      <c r="F80" s="81">
        <v>2799</v>
      </c>
      <c r="G80" s="81">
        <v>2715</v>
      </c>
      <c r="H80" s="81"/>
      <c r="I80" s="81"/>
      <c r="J80" s="81"/>
      <c r="K80" s="95" t="s">
        <v>318</v>
      </c>
      <c r="L80" s="80" t="s">
        <v>318</v>
      </c>
      <c r="M80" s="80" t="s">
        <v>318</v>
      </c>
    </row>
    <row r="81" spans="1:13" ht="60" customHeight="1">
      <c r="A81" s="56" t="s">
        <v>435</v>
      </c>
      <c r="B81" s="58" t="s">
        <v>326</v>
      </c>
      <c r="C81" s="67" t="s">
        <v>481</v>
      </c>
      <c r="D81" s="89" t="s">
        <v>429</v>
      </c>
      <c r="E81" s="89" t="s">
        <v>460</v>
      </c>
      <c r="F81" s="81">
        <v>36</v>
      </c>
      <c r="G81" s="81">
        <v>36</v>
      </c>
      <c r="H81" s="81"/>
      <c r="I81" s="81"/>
      <c r="J81" s="81"/>
      <c r="K81" s="80">
        <f>G81/F81*100</f>
        <v>100</v>
      </c>
      <c r="L81" s="80">
        <f t="shared" si="6"/>
        <v>100</v>
      </c>
      <c r="M81" s="82">
        <v>0</v>
      </c>
    </row>
    <row r="82" spans="1:13" ht="118.5" customHeight="1">
      <c r="A82" s="56" t="s">
        <v>378</v>
      </c>
      <c r="B82" s="58" t="s">
        <v>326</v>
      </c>
      <c r="C82" s="67" t="s">
        <v>380</v>
      </c>
      <c r="D82" s="89" t="s">
        <v>482</v>
      </c>
      <c r="E82" s="89" t="s">
        <v>482</v>
      </c>
      <c r="F82" s="81">
        <v>1188</v>
      </c>
      <c r="G82" s="81">
        <v>1188</v>
      </c>
      <c r="H82" s="81"/>
      <c r="I82" s="81"/>
      <c r="J82" s="81"/>
      <c r="K82" s="80">
        <f>G82/F82*100</f>
        <v>100</v>
      </c>
      <c r="L82" s="80">
        <v>0</v>
      </c>
      <c r="M82" s="82">
        <f t="shared" si="7"/>
        <v>100</v>
      </c>
    </row>
    <row r="83" spans="1:13" ht="111.75" customHeight="1" hidden="1">
      <c r="A83" s="56" t="s">
        <v>379</v>
      </c>
      <c r="B83" s="58" t="s">
        <v>326</v>
      </c>
      <c r="C83" s="67" t="s">
        <v>380</v>
      </c>
      <c r="D83" s="89"/>
      <c r="E83" s="89"/>
      <c r="F83" s="81">
        <v>0</v>
      </c>
      <c r="G83" s="81">
        <v>0</v>
      </c>
      <c r="H83" s="81"/>
      <c r="I83" s="81"/>
      <c r="J83" s="81"/>
      <c r="K83" s="95" t="e">
        <f t="shared" si="5"/>
        <v>#DIV/0!</v>
      </c>
      <c r="L83" s="80">
        <v>0</v>
      </c>
      <c r="M83" s="82" t="e">
        <f t="shared" si="7"/>
        <v>#DIV/0!</v>
      </c>
    </row>
    <row r="84" spans="1:13" ht="62.25" customHeight="1">
      <c r="A84" s="56" t="s">
        <v>430</v>
      </c>
      <c r="B84" s="58"/>
      <c r="C84" s="67" t="s">
        <v>431</v>
      </c>
      <c r="D84" s="89" t="s">
        <v>429</v>
      </c>
      <c r="E84" s="89" t="s">
        <v>429</v>
      </c>
      <c r="F84" s="81">
        <v>0</v>
      </c>
      <c r="G84" s="81">
        <v>0</v>
      </c>
      <c r="H84" s="81"/>
      <c r="I84" s="81"/>
      <c r="J84" s="81"/>
      <c r="K84" s="95">
        <v>0</v>
      </c>
      <c r="L84" s="80">
        <v>0</v>
      </c>
      <c r="M84" s="82">
        <v>0</v>
      </c>
    </row>
    <row r="85" spans="1:13" ht="60.75" customHeight="1">
      <c r="A85" s="56" t="s">
        <v>419</v>
      </c>
      <c r="B85" s="58" t="s">
        <v>326</v>
      </c>
      <c r="C85" s="67" t="s">
        <v>420</v>
      </c>
      <c r="D85" s="89" t="s">
        <v>429</v>
      </c>
      <c r="E85" s="89" t="s">
        <v>429</v>
      </c>
      <c r="F85" s="81">
        <v>0</v>
      </c>
      <c r="G85" s="81">
        <v>0</v>
      </c>
      <c r="H85" s="81"/>
      <c r="I85" s="81"/>
      <c r="J85" s="81"/>
      <c r="K85" s="95">
        <v>0</v>
      </c>
      <c r="L85" s="80">
        <v>0</v>
      </c>
      <c r="M85" s="82">
        <v>0</v>
      </c>
    </row>
    <row r="86" spans="1:13" ht="60.75" customHeight="1">
      <c r="A86" s="56" t="s">
        <v>436</v>
      </c>
      <c r="B86" s="58"/>
      <c r="C86" s="67" t="s">
        <v>437</v>
      </c>
      <c r="D86" s="89" t="s">
        <v>429</v>
      </c>
      <c r="E86" s="89" t="s">
        <v>429</v>
      </c>
      <c r="F86" s="81">
        <v>0</v>
      </c>
      <c r="G86" s="81">
        <v>0</v>
      </c>
      <c r="H86" s="81"/>
      <c r="I86" s="81"/>
      <c r="J86" s="81"/>
      <c r="K86" s="95">
        <v>0</v>
      </c>
      <c r="L86" s="80">
        <v>0</v>
      </c>
      <c r="M86" s="82">
        <v>0</v>
      </c>
    </row>
    <row r="87" spans="1:13" ht="36" customHeight="1">
      <c r="A87" s="56" t="s">
        <v>383</v>
      </c>
      <c r="B87" s="58" t="s">
        <v>326</v>
      </c>
      <c r="C87" s="67" t="s">
        <v>384</v>
      </c>
      <c r="D87" s="89" t="s">
        <v>551</v>
      </c>
      <c r="E87" s="89" t="s">
        <v>483</v>
      </c>
      <c r="F87" s="81">
        <v>3009</v>
      </c>
      <c r="G87" s="81">
        <v>1608</v>
      </c>
      <c r="H87" s="81"/>
      <c r="I87" s="81"/>
      <c r="J87" s="81"/>
      <c r="K87" s="95">
        <f t="shared" si="5"/>
        <v>60.31507876969242</v>
      </c>
      <c r="L87" s="80">
        <f t="shared" si="6"/>
        <v>53.43968095712861</v>
      </c>
      <c r="M87" s="82">
        <f t="shared" si="7"/>
        <v>98.52941176470588</v>
      </c>
    </row>
    <row r="88" spans="1:13" ht="22.5" customHeight="1">
      <c r="A88" s="56" t="s">
        <v>385</v>
      </c>
      <c r="B88" s="58" t="s">
        <v>326</v>
      </c>
      <c r="C88" s="67" t="s">
        <v>386</v>
      </c>
      <c r="D88" s="89" t="s">
        <v>552</v>
      </c>
      <c r="E88" s="89" t="s">
        <v>484</v>
      </c>
      <c r="F88" s="81">
        <v>197222</v>
      </c>
      <c r="G88" s="81">
        <v>156189</v>
      </c>
      <c r="H88" s="81"/>
      <c r="I88" s="81"/>
      <c r="J88" s="81"/>
      <c r="K88" s="95">
        <f t="shared" si="5"/>
        <v>82.03807002615738</v>
      </c>
      <c r="L88" s="80">
        <f t="shared" si="6"/>
        <v>79.19451176846395</v>
      </c>
      <c r="M88" s="82">
        <f t="shared" si="7"/>
        <v>110.7448505690077</v>
      </c>
    </row>
    <row r="89" spans="1:13" ht="22.5" customHeight="1">
      <c r="A89" s="56" t="s">
        <v>438</v>
      </c>
      <c r="B89" s="58"/>
      <c r="C89" s="67" t="s">
        <v>432</v>
      </c>
      <c r="D89" s="89"/>
      <c r="E89" s="89" t="s">
        <v>429</v>
      </c>
      <c r="F89" s="81">
        <v>0</v>
      </c>
      <c r="G89" s="81">
        <v>0</v>
      </c>
      <c r="H89" s="81"/>
      <c r="I89" s="81"/>
      <c r="J89" s="81"/>
      <c r="K89" s="95">
        <v>0</v>
      </c>
      <c r="L89" s="80">
        <v>0</v>
      </c>
      <c r="M89" s="82">
        <v>0</v>
      </c>
    </row>
    <row r="90" spans="1:13" s="37" customFormat="1" ht="15.75" customHeight="1">
      <c r="A90" s="56" t="s">
        <v>387</v>
      </c>
      <c r="B90" s="58" t="s">
        <v>326</v>
      </c>
      <c r="C90" s="67" t="s">
        <v>388</v>
      </c>
      <c r="D90" s="84">
        <f>D91</f>
        <v>41125</v>
      </c>
      <c r="E90" s="84">
        <f>E91</f>
        <v>70655</v>
      </c>
      <c r="F90" s="84">
        <f>F91</f>
        <v>141655</v>
      </c>
      <c r="G90" s="83">
        <f>G91</f>
        <v>112602</v>
      </c>
      <c r="H90" s="83" t="e">
        <f>H91+H94+H98+H96+H97+#REF!+#REF!+H100+H102+#REF!+#REF!+H101</f>
        <v>#REF!</v>
      </c>
      <c r="I90" s="83" t="e">
        <f>I91+I94+I98+I96+I97+#REF!+#REF!+I100+I102+#REF!+#REF!+I101</f>
        <v>#REF!</v>
      </c>
      <c r="J90" s="83" t="e">
        <f>J91+J94+J98+J96+J97+#REF!+#REF!+J100+J102+#REF!+#REF!+J101</f>
        <v>#REF!</v>
      </c>
      <c r="K90" s="95">
        <f t="shared" si="5"/>
        <v>159.36876371099004</v>
      </c>
      <c r="L90" s="80">
        <f t="shared" si="6"/>
        <v>79.4903109667855</v>
      </c>
      <c r="M90" s="80" t="s">
        <v>318</v>
      </c>
    </row>
    <row r="91" spans="1:13" ht="69.75" customHeight="1">
      <c r="A91" s="56" t="s">
        <v>389</v>
      </c>
      <c r="B91" s="58" t="s">
        <v>326</v>
      </c>
      <c r="C91" s="67" t="s">
        <v>390</v>
      </c>
      <c r="D91" s="81">
        <f>D92+D94</f>
        <v>41125</v>
      </c>
      <c r="E91" s="81">
        <f>E92+E94</f>
        <v>70655</v>
      </c>
      <c r="F91" s="81">
        <f>F92+F94</f>
        <v>141655</v>
      </c>
      <c r="G91" s="81">
        <f>G92+G93+G94</f>
        <v>112602</v>
      </c>
      <c r="H91" s="81"/>
      <c r="I91" s="81"/>
      <c r="J91" s="81"/>
      <c r="K91" s="95">
        <f t="shared" si="5"/>
        <v>159.36876371099004</v>
      </c>
      <c r="L91" s="80">
        <f t="shared" si="6"/>
        <v>79.4903109667855</v>
      </c>
      <c r="M91" s="80" t="s">
        <v>318</v>
      </c>
    </row>
    <row r="92" spans="1:13" ht="74.25" customHeight="1">
      <c r="A92" s="56" t="s">
        <v>389</v>
      </c>
      <c r="B92" s="58" t="s">
        <v>326</v>
      </c>
      <c r="C92" s="67" t="s">
        <v>392</v>
      </c>
      <c r="D92" s="89" t="s">
        <v>553</v>
      </c>
      <c r="E92" s="89" t="s">
        <v>486</v>
      </c>
      <c r="F92" s="81">
        <v>23084</v>
      </c>
      <c r="G92" s="79">
        <v>16549</v>
      </c>
      <c r="H92" s="81"/>
      <c r="I92" s="81"/>
      <c r="J92" s="81"/>
      <c r="K92" s="95">
        <f t="shared" si="5"/>
        <v>73.24510932105869</v>
      </c>
      <c r="L92" s="80">
        <f t="shared" si="6"/>
        <v>71.69034829319008</v>
      </c>
      <c r="M92" s="82">
        <f t="shared" si="7"/>
        <v>108.75336794374712</v>
      </c>
    </row>
    <row r="93" spans="1:13" ht="84" customHeight="1">
      <c r="A93" s="56" t="s">
        <v>423</v>
      </c>
      <c r="B93" s="58"/>
      <c r="C93" s="67" t="s">
        <v>424</v>
      </c>
      <c r="D93" s="89" t="s">
        <v>429</v>
      </c>
      <c r="E93" s="89" t="s">
        <v>429</v>
      </c>
      <c r="F93" s="81">
        <v>0</v>
      </c>
      <c r="G93" s="81">
        <v>0</v>
      </c>
      <c r="H93" s="81"/>
      <c r="I93" s="81"/>
      <c r="J93" s="81"/>
      <c r="K93" s="95">
        <v>0</v>
      </c>
      <c r="L93" s="80">
        <v>0</v>
      </c>
      <c r="M93" s="82">
        <v>0</v>
      </c>
    </row>
    <row r="94" spans="1:13" ht="31.5" customHeight="1">
      <c r="A94" s="56" t="s">
        <v>393</v>
      </c>
      <c r="B94" s="58" t="s">
        <v>326</v>
      </c>
      <c r="C94" s="67" t="s">
        <v>396</v>
      </c>
      <c r="D94" s="89" t="s">
        <v>554</v>
      </c>
      <c r="E94" s="89" t="s">
        <v>487</v>
      </c>
      <c r="F94" s="81">
        <v>118571</v>
      </c>
      <c r="G94" s="81">
        <v>96053</v>
      </c>
      <c r="H94" s="81"/>
      <c r="I94" s="81"/>
      <c r="J94" s="81"/>
      <c r="K94" s="95">
        <f t="shared" si="5"/>
        <v>199.85643245042758</v>
      </c>
      <c r="L94" s="80">
        <f t="shared" si="6"/>
        <v>81.008847019929</v>
      </c>
      <c r="M94" s="80" t="s">
        <v>318</v>
      </c>
    </row>
    <row r="95" spans="1:13" ht="12.75" customHeight="1" hidden="1">
      <c r="A95" s="56" t="s">
        <v>395</v>
      </c>
      <c r="B95" s="58" t="s">
        <v>326</v>
      </c>
      <c r="C95" s="67" t="s">
        <v>396</v>
      </c>
      <c r="D95" s="89"/>
      <c r="E95" s="89"/>
      <c r="F95" s="81"/>
      <c r="G95" s="81"/>
      <c r="H95" s="81"/>
      <c r="I95" s="81"/>
      <c r="J95" s="81"/>
      <c r="K95" s="95" t="e">
        <f t="shared" si="5"/>
        <v>#DIV/0!</v>
      </c>
      <c r="L95" s="80" t="e">
        <f t="shared" si="6"/>
        <v>#DIV/0!</v>
      </c>
      <c r="M95" s="82" t="e">
        <f t="shared" si="7"/>
        <v>#DIV/0!</v>
      </c>
    </row>
    <row r="96" spans="1:13" ht="1.5" customHeight="1" hidden="1">
      <c r="A96" s="56" t="s">
        <v>397</v>
      </c>
      <c r="B96" s="58" t="s">
        <v>326</v>
      </c>
      <c r="C96" s="67" t="s">
        <v>398</v>
      </c>
      <c r="D96" s="89"/>
      <c r="E96" s="89"/>
      <c r="F96" s="81"/>
      <c r="G96" s="81"/>
      <c r="H96" s="81"/>
      <c r="I96" s="81"/>
      <c r="J96" s="81"/>
      <c r="K96" s="95" t="e">
        <f t="shared" si="5"/>
        <v>#DIV/0!</v>
      </c>
      <c r="L96" s="80" t="e">
        <f t="shared" si="6"/>
        <v>#DIV/0!</v>
      </c>
      <c r="M96" s="82" t="e">
        <f t="shared" si="7"/>
        <v>#DIV/0!</v>
      </c>
    </row>
    <row r="97" spans="1:13" ht="91.5" customHeight="1" hidden="1">
      <c r="A97" s="56" t="s">
        <v>387</v>
      </c>
      <c r="B97" s="58" t="s">
        <v>326</v>
      </c>
      <c r="C97" s="67" t="s">
        <v>388</v>
      </c>
      <c r="D97" s="89"/>
      <c r="E97" s="89"/>
      <c r="F97" s="81"/>
      <c r="G97" s="81"/>
      <c r="H97" s="81"/>
      <c r="I97" s="81"/>
      <c r="J97" s="81"/>
      <c r="K97" s="95" t="e">
        <f t="shared" si="5"/>
        <v>#DIV/0!</v>
      </c>
      <c r="L97" s="80" t="e">
        <f t="shared" si="6"/>
        <v>#DIV/0!</v>
      </c>
      <c r="M97" s="82" t="e">
        <f t="shared" si="7"/>
        <v>#DIV/0!</v>
      </c>
    </row>
    <row r="98" spans="1:13" ht="36.75" customHeight="1" hidden="1">
      <c r="A98" s="56" t="s">
        <v>389</v>
      </c>
      <c r="B98" s="58" t="s">
        <v>326</v>
      </c>
      <c r="C98" s="67" t="s">
        <v>390</v>
      </c>
      <c r="D98" s="89"/>
      <c r="E98" s="89"/>
      <c r="F98" s="81"/>
      <c r="G98" s="81"/>
      <c r="H98" s="81"/>
      <c r="I98" s="81"/>
      <c r="J98" s="81"/>
      <c r="K98" s="95" t="e">
        <f t="shared" si="5"/>
        <v>#DIV/0!</v>
      </c>
      <c r="L98" s="80" t="e">
        <f t="shared" si="6"/>
        <v>#DIV/0!</v>
      </c>
      <c r="M98" s="82" t="e">
        <f t="shared" si="7"/>
        <v>#DIV/0!</v>
      </c>
    </row>
    <row r="99" spans="1:13" ht="36" customHeight="1" hidden="1">
      <c r="A99" s="56" t="s">
        <v>391</v>
      </c>
      <c r="B99" s="58" t="s">
        <v>326</v>
      </c>
      <c r="C99" s="67" t="s">
        <v>392</v>
      </c>
      <c r="D99" s="89"/>
      <c r="E99" s="89"/>
      <c r="F99" s="81"/>
      <c r="G99" s="81"/>
      <c r="H99" s="81"/>
      <c r="I99" s="81"/>
      <c r="J99" s="81"/>
      <c r="K99" s="95" t="e">
        <f t="shared" si="5"/>
        <v>#DIV/0!</v>
      </c>
      <c r="L99" s="80" t="e">
        <f t="shared" si="6"/>
        <v>#DIV/0!</v>
      </c>
      <c r="M99" s="82" t="e">
        <f t="shared" si="7"/>
        <v>#DIV/0!</v>
      </c>
    </row>
    <row r="100" spans="1:13" ht="67.5" customHeight="1" hidden="1">
      <c r="A100" s="56" t="s">
        <v>393</v>
      </c>
      <c r="B100" s="58" t="s">
        <v>326</v>
      </c>
      <c r="C100" s="67" t="s">
        <v>394</v>
      </c>
      <c r="D100" s="89"/>
      <c r="E100" s="89"/>
      <c r="F100" s="81">
        <v>0</v>
      </c>
      <c r="G100" s="81">
        <v>0</v>
      </c>
      <c r="H100" s="81"/>
      <c r="I100" s="81"/>
      <c r="J100" s="81"/>
      <c r="K100" s="95" t="e">
        <f t="shared" si="5"/>
        <v>#DIV/0!</v>
      </c>
      <c r="L100" s="80" t="e">
        <f t="shared" si="6"/>
        <v>#DIV/0!</v>
      </c>
      <c r="M100" s="82" t="e">
        <f t="shared" si="7"/>
        <v>#DIV/0!</v>
      </c>
    </row>
    <row r="101" spans="1:13" ht="59.25" customHeight="1">
      <c r="A101" s="56" t="s">
        <v>421</v>
      </c>
      <c r="B101" s="58" t="s">
        <v>326</v>
      </c>
      <c r="C101" s="67" t="s">
        <v>422</v>
      </c>
      <c r="D101" s="89" t="s">
        <v>429</v>
      </c>
      <c r="E101" s="89" t="s">
        <v>429</v>
      </c>
      <c r="F101" s="81">
        <v>0</v>
      </c>
      <c r="G101" s="81">
        <v>0</v>
      </c>
      <c r="H101" s="81"/>
      <c r="I101" s="81"/>
      <c r="J101" s="81"/>
      <c r="K101" s="95">
        <v>0</v>
      </c>
      <c r="L101" s="80">
        <v>0</v>
      </c>
      <c r="M101" s="82">
        <v>0</v>
      </c>
    </row>
    <row r="102" spans="1:13" ht="43.5" customHeight="1">
      <c r="A102" s="56" t="s">
        <v>416</v>
      </c>
      <c r="B102" s="58" t="s">
        <v>326</v>
      </c>
      <c r="C102" s="67" t="s">
        <v>398</v>
      </c>
      <c r="D102" s="89" t="s">
        <v>429</v>
      </c>
      <c r="E102" s="89" t="s">
        <v>429</v>
      </c>
      <c r="F102" s="81">
        <v>0</v>
      </c>
      <c r="G102" s="81">
        <v>0</v>
      </c>
      <c r="H102" s="81"/>
      <c r="I102" s="81"/>
      <c r="J102" s="81"/>
      <c r="K102" s="95">
        <v>0</v>
      </c>
      <c r="L102" s="80">
        <v>0</v>
      </c>
      <c r="M102" s="82">
        <v>0</v>
      </c>
    </row>
    <row r="103" spans="1:13" ht="43.5" customHeight="1">
      <c r="A103" s="56" t="s">
        <v>397</v>
      </c>
      <c r="B103" s="58"/>
      <c r="C103" s="67" t="s">
        <v>415</v>
      </c>
      <c r="D103" s="89" t="s">
        <v>429</v>
      </c>
      <c r="E103" s="89" t="s">
        <v>429</v>
      </c>
      <c r="F103" s="81">
        <v>0</v>
      </c>
      <c r="G103" s="81">
        <v>0</v>
      </c>
      <c r="H103" s="81"/>
      <c r="I103" s="81"/>
      <c r="J103" s="81"/>
      <c r="K103" s="95">
        <v>0</v>
      </c>
      <c r="L103" s="80">
        <v>0</v>
      </c>
      <c r="M103" s="82">
        <v>0</v>
      </c>
    </row>
    <row r="104" spans="1:13" ht="21" customHeight="1">
      <c r="A104" s="56" t="s">
        <v>399</v>
      </c>
      <c r="B104" s="54" t="s">
        <v>326</v>
      </c>
      <c r="C104" s="66" t="s">
        <v>400</v>
      </c>
      <c r="D104" s="79" t="str">
        <f>D110</f>
        <v>4670</v>
      </c>
      <c r="E104" s="79" t="str">
        <f>E110</f>
        <v>0</v>
      </c>
      <c r="F104" s="79">
        <v>655</v>
      </c>
      <c r="G104" s="81">
        <f>G110</f>
        <v>655</v>
      </c>
      <c r="H104" s="81"/>
      <c r="I104" s="81"/>
      <c r="J104" s="81"/>
      <c r="K104" s="95">
        <v>0</v>
      </c>
      <c r="L104" s="80">
        <v>0</v>
      </c>
      <c r="M104" s="82">
        <f t="shared" si="7"/>
        <v>14.025695931477516</v>
      </c>
    </row>
    <row r="105" spans="1:13" ht="0.75" customHeight="1">
      <c r="A105" s="56" t="s">
        <v>401</v>
      </c>
      <c r="B105" s="54" t="s">
        <v>326</v>
      </c>
      <c r="C105" s="66" t="s">
        <v>402</v>
      </c>
      <c r="D105" s="89"/>
      <c r="E105" s="89"/>
      <c r="F105" s="81"/>
      <c r="G105" s="81"/>
      <c r="H105" s="81"/>
      <c r="I105" s="81"/>
      <c r="J105" s="81"/>
      <c r="K105" s="95" t="e">
        <f t="shared" si="5"/>
        <v>#DIV/0!</v>
      </c>
      <c r="L105" s="80" t="e">
        <f t="shared" si="6"/>
        <v>#DIV/0!</v>
      </c>
      <c r="M105" s="82" t="e">
        <f t="shared" si="7"/>
        <v>#DIV/0!</v>
      </c>
    </row>
    <row r="106" spans="1:13" ht="49.5" customHeight="1" hidden="1">
      <c r="A106" s="56" t="s">
        <v>401</v>
      </c>
      <c r="B106" s="54" t="s">
        <v>326</v>
      </c>
      <c r="C106" s="66" t="s">
        <v>403</v>
      </c>
      <c r="D106" s="89"/>
      <c r="E106" s="89"/>
      <c r="F106" s="81"/>
      <c r="G106" s="81"/>
      <c r="H106" s="81"/>
      <c r="I106" s="81"/>
      <c r="J106" s="81"/>
      <c r="K106" s="95" t="e">
        <f t="shared" si="5"/>
        <v>#DIV/0!</v>
      </c>
      <c r="L106" s="80" t="e">
        <f t="shared" si="6"/>
        <v>#DIV/0!</v>
      </c>
      <c r="M106" s="82" t="e">
        <f t="shared" si="7"/>
        <v>#DIV/0!</v>
      </c>
    </row>
    <row r="107" spans="1:13" ht="57.75" customHeight="1" hidden="1">
      <c r="A107" s="57" t="s">
        <v>251</v>
      </c>
      <c r="B107" s="26"/>
      <c r="C107" s="65" t="s">
        <v>252</v>
      </c>
      <c r="D107" s="88"/>
      <c r="E107" s="88"/>
      <c r="F107" s="81"/>
      <c r="G107" s="81"/>
      <c r="H107" s="81"/>
      <c r="I107" s="81"/>
      <c r="J107" s="81"/>
      <c r="K107" s="95" t="e">
        <f t="shared" si="5"/>
        <v>#DIV/0!</v>
      </c>
      <c r="L107" s="80" t="e">
        <f t="shared" si="6"/>
        <v>#DIV/0!</v>
      </c>
      <c r="M107" s="82" t="e">
        <f t="shared" si="7"/>
        <v>#DIV/0!</v>
      </c>
    </row>
    <row r="108" spans="1:13" ht="30.75" customHeight="1">
      <c r="A108" s="56" t="s">
        <v>401</v>
      </c>
      <c r="B108" s="54" t="s">
        <v>326</v>
      </c>
      <c r="C108" s="66" t="s">
        <v>402</v>
      </c>
      <c r="D108" s="89" t="s">
        <v>429</v>
      </c>
      <c r="E108" s="89" t="s">
        <v>429</v>
      </c>
      <c r="F108" s="81">
        <v>0</v>
      </c>
      <c r="G108" s="81">
        <v>0</v>
      </c>
      <c r="H108" s="81"/>
      <c r="I108" s="81"/>
      <c r="J108" s="81"/>
      <c r="K108" s="95">
        <v>0</v>
      </c>
      <c r="L108" s="80">
        <v>0</v>
      </c>
      <c r="M108" s="82">
        <v>0</v>
      </c>
    </row>
    <row r="109" spans="1:13" ht="29.25" customHeight="1">
      <c r="A109" s="56" t="s">
        <v>401</v>
      </c>
      <c r="B109" s="54" t="s">
        <v>326</v>
      </c>
      <c r="C109" s="66" t="s">
        <v>403</v>
      </c>
      <c r="D109" s="89" t="s">
        <v>429</v>
      </c>
      <c r="E109" s="89" t="s">
        <v>429</v>
      </c>
      <c r="F109" s="81">
        <v>0</v>
      </c>
      <c r="G109" s="81">
        <v>0</v>
      </c>
      <c r="H109" s="81"/>
      <c r="I109" s="81"/>
      <c r="J109" s="81"/>
      <c r="K109" s="95">
        <v>0</v>
      </c>
      <c r="L109" s="80">
        <v>0</v>
      </c>
      <c r="M109" s="82">
        <v>0</v>
      </c>
    </row>
    <row r="110" spans="1:13" ht="29.25" customHeight="1">
      <c r="A110" s="98" t="s">
        <v>417</v>
      </c>
      <c r="B110" s="60"/>
      <c r="C110" s="60" t="s">
        <v>418</v>
      </c>
      <c r="D110" s="89" t="s">
        <v>518</v>
      </c>
      <c r="E110" s="89" t="s">
        <v>429</v>
      </c>
      <c r="F110" s="81">
        <v>655</v>
      </c>
      <c r="G110" s="81">
        <v>655</v>
      </c>
      <c r="H110" s="81"/>
      <c r="I110" s="81"/>
      <c r="J110" s="81"/>
      <c r="K110" s="95">
        <v>0</v>
      </c>
      <c r="L110" s="80">
        <v>0</v>
      </c>
      <c r="M110" s="82">
        <f t="shared" si="7"/>
        <v>14.025695931477516</v>
      </c>
    </row>
    <row r="111" spans="1:13" ht="62.25" customHeight="1">
      <c r="A111" s="99" t="s">
        <v>425</v>
      </c>
      <c r="B111" s="100"/>
      <c r="C111" s="101" t="s">
        <v>426</v>
      </c>
      <c r="D111" s="89" t="s">
        <v>429</v>
      </c>
      <c r="E111" s="89" t="s">
        <v>429</v>
      </c>
      <c r="F111" s="81">
        <v>0</v>
      </c>
      <c r="G111" s="81">
        <v>0</v>
      </c>
      <c r="H111" s="81"/>
      <c r="I111" s="81"/>
      <c r="J111" s="81"/>
      <c r="K111" s="95">
        <v>0</v>
      </c>
      <c r="L111" s="80">
        <v>0</v>
      </c>
      <c r="M111" s="82">
        <v>0</v>
      </c>
    </row>
    <row r="112" spans="1:13" ht="50.25" customHeight="1">
      <c r="A112" s="99" t="s">
        <v>427</v>
      </c>
      <c r="B112" s="100"/>
      <c r="C112" s="101" t="s">
        <v>439</v>
      </c>
      <c r="D112" s="89" t="s">
        <v>532</v>
      </c>
      <c r="E112" s="89" t="s">
        <v>429</v>
      </c>
      <c r="F112" s="81">
        <v>0</v>
      </c>
      <c r="G112" s="81">
        <v>-994</v>
      </c>
      <c r="H112" s="81"/>
      <c r="I112" s="81"/>
      <c r="J112" s="81"/>
      <c r="K112" s="95">
        <v>0</v>
      </c>
      <c r="L112" s="80">
        <v>0</v>
      </c>
      <c r="M112" s="80" t="s">
        <v>318</v>
      </c>
    </row>
    <row r="113" spans="1:13" s="7" customFormat="1" ht="27.75" customHeight="1">
      <c r="A113" s="38" t="s">
        <v>86</v>
      </c>
      <c r="B113" s="26" t="s">
        <v>14</v>
      </c>
      <c r="C113" s="64" t="s">
        <v>87</v>
      </c>
      <c r="D113" s="79">
        <f aca="true" t="shared" si="8" ref="D113:J113">D114+D125+D128+D134+D141+D147+D151+D157+D161+D168+D173+D179+D181+D183</f>
        <v>437661</v>
      </c>
      <c r="E113" s="79">
        <f t="shared" si="8"/>
        <v>698036</v>
      </c>
      <c r="F113" s="79">
        <f t="shared" si="8"/>
        <v>897907</v>
      </c>
      <c r="G113" s="79">
        <f t="shared" si="8"/>
        <v>567740</v>
      </c>
      <c r="H113" s="79">
        <f t="shared" si="8"/>
        <v>0</v>
      </c>
      <c r="I113" s="79">
        <f t="shared" si="8"/>
        <v>0</v>
      </c>
      <c r="J113" s="79">
        <f t="shared" si="8"/>
        <v>0</v>
      </c>
      <c r="K113" s="109">
        <f t="shared" si="5"/>
        <v>81.33391401016567</v>
      </c>
      <c r="L113" s="80">
        <f t="shared" si="6"/>
        <v>63.22926539162742</v>
      </c>
      <c r="M113" s="82">
        <f t="shared" si="7"/>
        <v>129.72140537996304</v>
      </c>
    </row>
    <row r="114" spans="1:13" s="33" customFormat="1" ht="23.25" customHeight="1">
      <c r="A114" s="39" t="s">
        <v>88</v>
      </c>
      <c r="B114" s="2" t="s">
        <v>89</v>
      </c>
      <c r="C114" s="68" t="s">
        <v>90</v>
      </c>
      <c r="D114" s="83">
        <f>D116+D117+D118+D120+D121+D123</f>
        <v>36979</v>
      </c>
      <c r="E114" s="83">
        <f>E116+E117+E118+E120+E121+E123</f>
        <v>53003</v>
      </c>
      <c r="F114" s="83">
        <f>F116+F117+F118+F120+F121+F123</f>
        <v>68063</v>
      </c>
      <c r="G114" s="83">
        <f>G115+G116+G117+G118+G121+G122+G124+G119+G120+G123</f>
        <v>33096</v>
      </c>
      <c r="H114" s="83">
        <f>H115+H116+H117+H118+H121+H122+H124</f>
        <v>0</v>
      </c>
      <c r="I114" s="83">
        <f>I115+I116+I117+I118+I121+I122+I124</f>
        <v>0</v>
      </c>
      <c r="J114" s="83">
        <f>J115+J116+J117+J118+J121+J122+J124</f>
        <v>0</v>
      </c>
      <c r="K114" s="95">
        <f t="shared" si="5"/>
        <v>62.44174858026904</v>
      </c>
      <c r="L114" s="80">
        <f t="shared" si="6"/>
        <v>48.62553810440327</v>
      </c>
      <c r="M114" s="82">
        <f t="shared" si="7"/>
        <v>89.49944563130425</v>
      </c>
    </row>
    <row r="115" spans="1:13" ht="33.75" customHeight="1" hidden="1">
      <c r="A115" s="40" t="s">
        <v>91</v>
      </c>
      <c r="B115" s="29" t="s">
        <v>92</v>
      </c>
      <c r="C115" s="65" t="s">
        <v>93</v>
      </c>
      <c r="D115" s="88"/>
      <c r="E115" s="88"/>
      <c r="F115" s="81">
        <v>0</v>
      </c>
      <c r="G115" s="81">
        <v>0</v>
      </c>
      <c r="H115" s="81"/>
      <c r="I115" s="81"/>
      <c r="J115" s="81"/>
      <c r="K115" s="95" t="e">
        <f t="shared" si="5"/>
        <v>#DIV/0!</v>
      </c>
      <c r="L115" s="80" t="e">
        <f t="shared" si="6"/>
        <v>#DIV/0!</v>
      </c>
      <c r="M115" s="82" t="e">
        <f t="shared" si="7"/>
        <v>#DIV/0!</v>
      </c>
    </row>
    <row r="116" spans="1:13" ht="63.75" customHeight="1">
      <c r="A116" s="40" t="s">
        <v>94</v>
      </c>
      <c r="B116" s="29" t="s">
        <v>95</v>
      </c>
      <c r="C116" s="65" t="s">
        <v>96</v>
      </c>
      <c r="D116" s="88" t="s">
        <v>555</v>
      </c>
      <c r="E116" s="88" t="s">
        <v>488</v>
      </c>
      <c r="F116" s="81">
        <v>18737</v>
      </c>
      <c r="G116" s="81">
        <v>13020</v>
      </c>
      <c r="H116" s="81"/>
      <c r="I116" s="81"/>
      <c r="J116" s="81"/>
      <c r="K116" s="95">
        <f t="shared" si="5"/>
        <v>70.1017606202552</v>
      </c>
      <c r="L116" s="80">
        <f t="shared" si="6"/>
        <v>69.48817847040615</v>
      </c>
      <c r="M116" s="82">
        <f t="shared" si="7"/>
        <v>105.47634478289048</v>
      </c>
    </row>
    <row r="117" spans="1:13" ht="12.75" customHeight="1">
      <c r="A117" s="40" t="s">
        <v>97</v>
      </c>
      <c r="B117" s="29" t="s">
        <v>98</v>
      </c>
      <c r="C117" s="65" t="s">
        <v>99</v>
      </c>
      <c r="D117" s="88" t="s">
        <v>429</v>
      </c>
      <c r="E117" s="88" t="s">
        <v>460</v>
      </c>
      <c r="F117" s="81">
        <v>36</v>
      </c>
      <c r="G117" s="81">
        <v>32</v>
      </c>
      <c r="H117" s="81"/>
      <c r="I117" s="81"/>
      <c r="J117" s="81"/>
      <c r="K117" s="95">
        <v>0</v>
      </c>
      <c r="L117" s="80">
        <v>0</v>
      </c>
      <c r="M117" s="82">
        <v>0</v>
      </c>
    </row>
    <row r="118" spans="1:13" ht="34.5" customHeight="1">
      <c r="A118" s="40" t="s">
        <v>100</v>
      </c>
      <c r="B118" s="29" t="s">
        <v>101</v>
      </c>
      <c r="C118" s="65" t="s">
        <v>102</v>
      </c>
      <c r="D118" s="88" t="s">
        <v>556</v>
      </c>
      <c r="E118" s="88" t="s">
        <v>489</v>
      </c>
      <c r="F118" s="81">
        <v>10951</v>
      </c>
      <c r="G118" s="81">
        <v>6895</v>
      </c>
      <c r="H118" s="81"/>
      <c r="I118" s="81"/>
      <c r="J118" s="81"/>
      <c r="K118" s="95">
        <f t="shared" si="5"/>
        <v>63.01983365323096</v>
      </c>
      <c r="L118" s="80">
        <f t="shared" si="6"/>
        <v>62.9622865491736</v>
      </c>
      <c r="M118" s="82">
        <f t="shared" si="7"/>
        <v>107.63346862316578</v>
      </c>
    </row>
    <row r="119" spans="1:13" ht="12.75" customHeight="1" hidden="1">
      <c r="A119" s="40" t="s">
        <v>103</v>
      </c>
      <c r="B119" s="29" t="s">
        <v>104</v>
      </c>
      <c r="C119" s="65" t="s">
        <v>105</v>
      </c>
      <c r="D119" s="88"/>
      <c r="E119" s="88"/>
      <c r="F119" s="81"/>
      <c r="G119" s="81"/>
      <c r="H119" s="81"/>
      <c r="I119" s="81"/>
      <c r="J119" s="81"/>
      <c r="K119" s="95" t="e">
        <f t="shared" si="5"/>
        <v>#DIV/0!</v>
      </c>
      <c r="L119" s="80" t="e">
        <f t="shared" si="6"/>
        <v>#DIV/0!</v>
      </c>
      <c r="M119" s="82" t="e">
        <f t="shared" si="7"/>
        <v>#DIV/0!</v>
      </c>
    </row>
    <row r="120" spans="1:13" ht="24" customHeight="1">
      <c r="A120" s="40" t="s">
        <v>103</v>
      </c>
      <c r="B120" s="29"/>
      <c r="C120" s="65" t="s">
        <v>236</v>
      </c>
      <c r="D120" s="88" t="s">
        <v>429</v>
      </c>
      <c r="E120" s="88" t="s">
        <v>429</v>
      </c>
      <c r="F120" s="81">
        <v>0</v>
      </c>
      <c r="G120" s="81">
        <v>0</v>
      </c>
      <c r="H120" s="81"/>
      <c r="I120" s="81"/>
      <c r="J120" s="81"/>
      <c r="K120" s="95">
        <v>0</v>
      </c>
      <c r="L120" s="80">
        <v>0</v>
      </c>
      <c r="M120" s="82">
        <v>0</v>
      </c>
    </row>
    <row r="121" spans="1:13" ht="21.75" customHeight="1">
      <c r="A121" s="40" t="s">
        <v>107</v>
      </c>
      <c r="B121" s="29" t="s">
        <v>104</v>
      </c>
      <c r="C121" s="65" t="s">
        <v>106</v>
      </c>
      <c r="D121" s="88" t="s">
        <v>429</v>
      </c>
      <c r="E121" s="88" t="s">
        <v>428</v>
      </c>
      <c r="F121" s="81">
        <v>132</v>
      </c>
      <c r="G121" s="81">
        <v>0</v>
      </c>
      <c r="H121" s="81"/>
      <c r="I121" s="81"/>
      <c r="J121" s="81"/>
      <c r="K121" s="95">
        <f t="shared" si="5"/>
        <v>0</v>
      </c>
      <c r="L121" s="80">
        <f t="shared" si="6"/>
        <v>0</v>
      </c>
      <c r="M121" s="82">
        <v>0</v>
      </c>
    </row>
    <row r="122" spans="1:13" ht="0.75" customHeight="1">
      <c r="A122" s="40" t="s">
        <v>107</v>
      </c>
      <c r="B122" s="29" t="s">
        <v>108</v>
      </c>
      <c r="C122" s="65" t="s">
        <v>109</v>
      </c>
      <c r="D122" s="88"/>
      <c r="E122" s="88"/>
      <c r="F122" s="81"/>
      <c r="G122" s="81"/>
      <c r="H122" s="81"/>
      <c r="I122" s="81"/>
      <c r="J122" s="81"/>
      <c r="K122" s="95" t="e">
        <f t="shared" si="5"/>
        <v>#DIV/0!</v>
      </c>
      <c r="L122" s="80" t="e">
        <f t="shared" si="6"/>
        <v>#DIV/0!</v>
      </c>
      <c r="M122" s="82" t="e">
        <f t="shared" si="7"/>
        <v>#DIV/0!</v>
      </c>
    </row>
    <row r="123" spans="1:13" ht="11.25" customHeight="1">
      <c r="A123" s="40" t="s">
        <v>110</v>
      </c>
      <c r="B123" s="29"/>
      <c r="C123" s="65" t="s">
        <v>237</v>
      </c>
      <c r="D123" s="88" t="s">
        <v>557</v>
      </c>
      <c r="E123" s="88" t="s">
        <v>490</v>
      </c>
      <c r="F123" s="81">
        <v>38207</v>
      </c>
      <c r="G123" s="81">
        <v>13149</v>
      </c>
      <c r="H123" s="81"/>
      <c r="I123" s="81"/>
      <c r="J123" s="81"/>
      <c r="K123" s="95">
        <f t="shared" si="5"/>
        <v>56.791776443657405</v>
      </c>
      <c r="L123" s="80">
        <f t="shared" si="6"/>
        <v>34.41515952574136</v>
      </c>
      <c r="M123" s="82">
        <f t="shared" si="7"/>
        <v>72.13231663832354</v>
      </c>
    </row>
    <row r="124" spans="1:13" ht="11.25" customHeight="1" hidden="1">
      <c r="A124" s="40" t="s">
        <v>110</v>
      </c>
      <c r="B124" s="29" t="s">
        <v>111</v>
      </c>
      <c r="C124" s="65" t="s">
        <v>112</v>
      </c>
      <c r="D124" s="88"/>
      <c r="E124" s="88"/>
      <c r="F124" s="81"/>
      <c r="G124" s="81"/>
      <c r="H124" s="81"/>
      <c r="I124" s="81"/>
      <c r="J124" s="81"/>
      <c r="K124" s="95" t="e">
        <f t="shared" si="5"/>
        <v>#DIV/0!</v>
      </c>
      <c r="L124" s="80" t="e">
        <f t="shared" si="6"/>
        <v>#DIV/0!</v>
      </c>
      <c r="M124" s="82" t="e">
        <f t="shared" si="7"/>
        <v>#DIV/0!</v>
      </c>
    </row>
    <row r="125" spans="1:13" s="33" customFormat="1" ht="24.75" customHeight="1">
      <c r="A125" s="39" t="s">
        <v>113</v>
      </c>
      <c r="B125" s="2" t="s">
        <v>114</v>
      </c>
      <c r="C125" s="68" t="s">
        <v>115</v>
      </c>
      <c r="D125" s="83">
        <f>D126+D127</f>
        <v>12</v>
      </c>
      <c r="E125" s="83">
        <f aca="true" t="shared" si="9" ref="E125:J125">E126+E127</f>
        <v>53</v>
      </c>
      <c r="F125" s="83">
        <f t="shared" si="9"/>
        <v>53</v>
      </c>
      <c r="G125" s="83">
        <f>G126+G127</f>
        <v>14</v>
      </c>
      <c r="H125" s="83">
        <f t="shared" si="9"/>
        <v>0</v>
      </c>
      <c r="I125" s="83">
        <f t="shared" si="9"/>
        <v>0</v>
      </c>
      <c r="J125" s="83">
        <f t="shared" si="9"/>
        <v>0</v>
      </c>
      <c r="K125" s="95">
        <f t="shared" si="5"/>
        <v>26.41509433962264</v>
      </c>
      <c r="L125" s="80">
        <f t="shared" si="6"/>
        <v>26.41509433962264</v>
      </c>
      <c r="M125" s="82">
        <f t="shared" si="7"/>
        <v>116.66666666666667</v>
      </c>
    </row>
    <row r="126" spans="1:13" ht="22.5" customHeight="1">
      <c r="A126" s="40" t="s">
        <v>116</v>
      </c>
      <c r="B126" s="29" t="s">
        <v>117</v>
      </c>
      <c r="C126" s="65" t="s">
        <v>118</v>
      </c>
      <c r="D126" s="88" t="s">
        <v>429</v>
      </c>
      <c r="E126" s="88" t="s">
        <v>429</v>
      </c>
      <c r="F126" s="81">
        <v>0</v>
      </c>
      <c r="G126" s="81">
        <v>0</v>
      </c>
      <c r="H126" s="81"/>
      <c r="I126" s="81"/>
      <c r="J126" s="81"/>
      <c r="K126" s="95">
        <v>0</v>
      </c>
      <c r="L126" s="80">
        <v>0</v>
      </c>
      <c r="M126" s="82">
        <v>0</v>
      </c>
    </row>
    <row r="127" spans="1:13" ht="16.5" customHeight="1">
      <c r="A127" s="40" t="s">
        <v>119</v>
      </c>
      <c r="B127" s="29" t="s">
        <v>120</v>
      </c>
      <c r="C127" s="65" t="s">
        <v>121</v>
      </c>
      <c r="D127" s="88" t="s">
        <v>558</v>
      </c>
      <c r="E127" s="88" t="s">
        <v>491</v>
      </c>
      <c r="F127" s="81">
        <v>53</v>
      </c>
      <c r="G127" s="81">
        <v>14</v>
      </c>
      <c r="H127" s="81"/>
      <c r="I127" s="81"/>
      <c r="J127" s="81"/>
      <c r="K127" s="95">
        <f t="shared" si="5"/>
        <v>26.41509433962264</v>
      </c>
      <c r="L127" s="80">
        <f t="shared" si="6"/>
        <v>26.41509433962264</v>
      </c>
      <c r="M127" s="82">
        <f t="shared" si="7"/>
        <v>116.66666666666667</v>
      </c>
    </row>
    <row r="128" spans="1:13" s="33" customFormat="1" ht="31.5" customHeight="1">
      <c r="A128" s="39" t="s">
        <v>122</v>
      </c>
      <c r="B128" s="2" t="s">
        <v>123</v>
      </c>
      <c r="C128" s="68" t="s">
        <v>124</v>
      </c>
      <c r="D128" s="83">
        <f>D129+D131+D132+D130+D133</f>
        <v>2422</v>
      </c>
      <c r="E128" s="83">
        <f>E129+E131+E132+E130+E133</f>
        <v>4074</v>
      </c>
      <c r="F128" s="83">
        <f>F129+F131+F132+F130+F133</f>
        <v>3956</v>
      </c>
      <c r="G128" s="83">
        <f>G129+G131+G132+G130+G133</f>
        <v>1978</v>
      </c>
      <c r="H128" s="83">
        <f>H129+H131+H132</f>
        <v>0</v>
      </c>
      <c r="I128" s="83">
        <f>I129+I131+I132</f>
        <v>0</v>
      </c>
      <c r="J128" s="83">
        <f>J129+J131+J132</f>
        <v>0</v>
      </c>
      <c r="K128" s="95">
        <f t="shared" si="5"/>
        <v>48.55179185076092</v>
      </c>
      <c r="L128" s="80">
        <f t="shared" si="6"/>
        <v>50</v>
      </c>
      <c r="M128" s="82">
        <f t="shared" si="7"/>
        <v>81.66804293971924</v>
      </c>
    </row>
    <row r="129" spans="1:13" ht="0.75" customHeight="1" hidden="1">
      <c r="A129" s="40" t="s">
        <v>125</v>
      </c>
      <c r="B129" s="29" t="s">
        <v>126</v>
      </c>
      <c r="C129" s="65" t="s">
        <v>127</v>
      </c>
      <c r="D129" s="88"/>
      <c r="E129" s="88"/>
      <c r="F129" s="81"/>
      <c r="G129" s="81"/>
      <c r="H129" s="81"/>
      <c r="I129" s="81"/>
      <c r="J129" s="81"/>
      <c r="K129" s="95" t="e">
        <f t="shared" si="5"/>
        <v>#DIV/0!</v>
      </c>
      <c r="L129" s="80" t="e">
        <f t="shared" si="6"/>
        <v>#DIV/0!</v>
      </c>
      <c r="M129" s="82" t="e">
        <f t="shared" si="7"/>
        <v>#DIV/0!</v>
      </c>
    </row>
    <row r="130" spans="1:13" ht="18.75" customHeight="1">
      <c r="A130" s="40" t="s">
        <v>125</v>
      </c>
      <c r="B130" s="29"/>
      <c r="C130" s="65" t="s">
        <v>127</v>
      </c>
      <c r="D130" s="88" t="s">
        <v>429</v>
      </c>
      <c r="E130" s="88" t="s">
        <v>429</v>
      </c>
      <c r="F130" s="81">
        <v>0</v>
      </c>
      <c r="G130" s="81">
        <v>0</v>
      </c>
      <c r="H130" s="81"/>
      <c r="I130" s="81"/>
      <c r="J130" s="81"/>
      <c r="K130" s="95">
        <v>0</v>
      </c>
      <c r="L130" s="80">
        <v>0</v>
      </c>
      <c r="M130" s="82">
        <v>0</v>
      </c>
    </row>
    <row r="131" spans="1:13" ht="43.5" customHeight="1">
      <c r="A131" s="40" t="s">
        <v>128</v>
      </c>
      <c r="B131" s="29" t="s">
        <v>129</v>
      </c>
      <c r="C131" s="65" t="s">
        <v>130</v>
      </c>
      <c r="D131" s="88" t="s">
        <v>559</v>
      </c>
      <c r="E131" s="88" t="s">
        <v>492</v>
      </c>
      <c r="F131" s="81">
        <v>3827</v>
      </c>
      <c r="G131" s="81">
        <v>1971</v>
      </c>
      <c r="H131" s="81"/>
      <c r="I131" s="81"/>
      <c r="J131" s="81"/>
      <c r="K131" s="95">
        <f t="shared" si="5"/>
        <v>49.961977186311785</v>
      </c>
      <c r="L131" s="80">
        <f t="shared" si="6"/>
        <v>51.50248236216357</v>
      </c>
      <c r="M131" s="82">
        <f t="shared" si="7"/>
        <v>108.59504132231406</v>
      </c>
    </row>
    <row r="132" spans="1:13" ht="16.5" customHeight="1">
      <c r="A132" s="40" t="s">
        <v>131</v>
      </c>
      <c r="B132" s="29" t="s">
        <v>132</v>
      </c>
      <c r="C132" s="65" t="s">
        <v>133</v>
      </c>
      <c r="D132" s="88" t="s">
        <v>429</v>
      </c>
      <c r="E132" s="88" t="s">
        <v>429</v>
      </c>
      <c r="F132" s="81">
        <v>0</v>
      </c>
      <c r="G132" s="81">
        <v>0</v>
      </c>
      <c r="H132" s="81"/>
      <c r="I132" s="81"/>
      <c r="J132" s="81"/>
      <c r="K132" s="95">
        <v>0</v>
      </c>
      <c r="L132" s="80">
        <v>0</v>
      </c>
      <c r="M132" s="82">
        <v>0</v>
      </c>
    </row>
    <row r="133" spans="1:13" ht="37.5" customHeight="1">
      <c r="A133" s="40" t="s">
        <v>404</v>
      </c>
      <c r="B133" s="29"/>
      <c r="C133" s="65" t="s">
        <v>405</v>
      </c>
      <c r="D133" s="88" t="s">
        <v>527</v>
      </c>
      <c r="E133" s="88" t="s">
        <v>493</v>
      </c>
      <c r="F133" s="81">
        <v>129</v>
      </c>
      <c r="G133" s="81">
        <v>7</v>
      </c>
      <c r="H133" s="81"/>
      <c r="I133" s="81"/>
      <c r="J133" s="81"/>
      <c r="K133" s="95">
        <f t="shared" si="5"/>
        <v>5.426356589147287</v>
      </c>
      <c r="L133" s="80">
        <f t="shared" si="6"/>
        <v>5.426356589147287</v>
      </c>
      <c r="M133" s="82">
        <f t="shared" si="7"/>
        <v>1.1532125205930808</v>
      </c>
    </row>
    <row r="134" spans="1:13" s="33" customFormat="1" ht="24" customHeight="1">
      <c r="A134" s="39" t="s">
        <v>134</v>
      </c>
      <c r="B134" s="2" t="s">
        <v>135</v>
      </c>
      <c r="C134" s="68" t="s">
        <v>136</v>
      </c>
      <c r="D134" s="83">
        <f>D135+D136+D137+D138+D139+D140</f>
        <v>10514</v>
      </c>
      <c r="E134" s="83">
        <f>E135+E136+E137+E138+E139+E140</f>
        <v>23094</v>
      </c>
      <c r="F134" s="83">
        <f>F135+F136+F137+F138+F139+F140</f>
        <v>32271</v>
      </c>
      <c r="G134" s="83">
        <f>G135+G136+G137+G138+G139+G140</f>
        <v>8099</v>
      </c>
      <c r="H134" s="83">
        <f>H135+H137+H138+H140+H136</f>
        <v>0</v>
      </c>
      <c r="I134" s="83">
        <f>I135+I137+I138+I140+I136</f>
        <v>0</v>
      </c>
      <c r="J134" s="83">
        <f>J135+J137+J138+J140+J136</f>
        <v>0</v>
      </c>
      <c r="K134" s="95">
        <f t="shared" si="5"/>
        <v>35.069715077509315</v>
      </c>
      <c r="L134" s="80">
        <f t="shared" si="6"/>
        <v>25.096836168696353</v>
      </c>
      <c r="M134" s="82">
        <f t="shared" si="7"/>
        <v>77.03062583222369</v>
      </c>
    </row>
    <row r="135" spans="1:13" s="37" customFormat="1" ht="11.25" customHeight="1">
      <c r="A135" s="40" t="s">
        <v>137</v>
      </c>
      <c r="B135" s="29" t="s">
        <v>138</v>
      </c>
      <c r="C135" s="65" t="s">
        <v>139</v>
      </c>
      <c r="D135" s="88" t="s">
        <v>560</v>
      </c>
      <c r="E135" s="88" t="s">
        <v>494</v>
      </c>
      <c r="F135" s="83">
        <v>5940</v>
      </c>
      <c r="G135" s="83">
        <v>3509</v>
      </c>
      <c r="H135" s="83"/>
      <c r="I135" s="83"/>
      <c r="J135" s="83"/>
      <c r="K135" s="95">
        <f t="shared" si="5"/>
        <v>62.86277319957004</v>
      </c>
      <c r="L135" s="80">
        <f t="shared" si="6"/>
        <v>59.074074074074076</v>
      </c>
      <c r="M135" s="82">
        <f t="shared" si="7"/>
        <v>115.1246719160105</v>
      </c>
    </row>
    <row r="136" spans="1:13" s="37" customFormat="1" ht="11.25" customHeight="1">
      <c r="A136" s="40" t="s">
        <v>265</v>
      </c>
      <c r="B136" s="29"/>
      <c r="C136" s="65" t="s">
        <v>264</v>
      </c>
      <c r="D136" s="88" t="s">
        <v>458</v>
      </c>
      <c r="E136" s="88" t="s">
        <v>495</v>
      </c>
      <c r="F136" s="83">
        <v>2803</v>
      </c>
      <c r="G136" s="83">
        <v>23</v>
      </c>
      <c r="H136" s="83"/>
      <c r="I136" s="83"/>
      <c r="J136" s="83"/>
      <c r="K136" s="95">
        <v>0</v>
      </c>
      <c r="L136" s="80">
        <f aca="true" t="shared" si="10" ref="L136:L199">G136/F136*100</f>
        <v>0.8205494113449875</v>
      </c>
      <c r="M136" s="80" t="s">
        <v>318</v>
      </c>
    </row>
    <row r="137" spans="1:13" ht="11.25" customHeight="1">
      <c r="A137" s="40" t="s">
        <v>140</v>
      </c>
      <c r="B137" s="29" t="s">
        <v>141</v>
      </c>
      <c r="C137" s="65" t="s">
        <v>142</v>
      </c>
      <c r="D137" s="88" t="s">
        <v>528</v>
      </c>
      <c r="E137" s="88" t="s">
        <v>496</v>
      </c>
      <c r="F137" s="79">
        <v>3017</v>
      </c>
      <c r="G137" s="81">
        <v>1822</v>
      </c>
      <c r="H137" s="81"/>
      <c r="I137" s="81"/>
      <c r="J137" s="81"/>
      <c r="K137" s="80" t="s">
        <v>318</v>
      </c>
      <c r="L137" s="80">
        <f t="shared" si="10"/>
        <v>60.39111700364601</v>
      </c>
      <c r="M137" s="80" t="s">
        <v>318</v>
      </c>
    </row>
    <row r="138" spans="1:13" ht="11.25" customHeight="1">
      <c r="A138" s="40" t="s">
        <v>143</v>
      </c>
      <c r="B138" s="29" t="s">
        <v>144</v>
      </c>
      <c r="C138" s="65" t="s">
        <v>145</v>
      </c>
      <c r="D138" s="88" t="s">
        <v>561</v>
      </c>
      <c r="E138" s="88" t="s">
        <v>462</v>
      </c>
      <c r="F138" s="81">
        <v>19090</v>
      </c>
      <c r="G138" s="81">
        <v>2296</v>
      </c>
      <c r="H138" s="81"/>
      <c r="I138" s="81"/>
      <c r="J138" s="81"/>
      <c r="K138" s="95">
        <f aca="true" t="shared" si="11" ref="K137:K199">G138/E138*100</f>
        <v>18.021978021978022</v>
      </c>
      <c r="L138" s="80">
        <f t="shared" si="10"/>
        <v>12.027239392352017</v>
      </c>
      <c r="M138" s="82">
        <f aca="true" t="shared" si="12" ref="M136:M199">G138/D138*100</f>
        <v>33.81941375754898</v>
      </c>
    </row>
    <row r="139" spans="1:13" ht="38.25" customHeight="1">
      <c r="A139" s="40" t="s">
        <v>406</v>
      </c>
      <c r="B139" s="29"/>
      <c r="C139" s="65" t="s">
        <v>407</v>
      </c>
      <c r="D139" s="88" t="s">
        <v>491</v>
      </c>
      <c r="E139" s="88" t="s">
        <v>497</v>
      </c>
      <c r="F139" s="81">
        <v>515</v>
      </c>
      <c r="G139" s="81">
        <v>258</v>
      </c>
      <c r="H139" s="81"/>
      <c r="I139" s="81"/>
      <c r="J139" s="81"/>
      <c r="K139" s="95">
        <f t="shared" si="11"/>
        <v>50.09708737864078</v>
      </c>
      <c r="L139" s="80">
        <f t="shared" si="10"/>
        <v>50.09708737864078</v>
      </c>
      <c r="M139" s="80" t="s">
        <v>318</v>
      </c>
    </row>
    <row r="140" spans="1:13" ht="27.75" customHeight="1">
      <c r="A140" s="40" t="s">
        <v>146</v>
      </c>
      <c r="B140" s="29" t="s">
        <v>147</v>
      </c>
      <c r="C140" s="65" t="s">
        <v>148</v>
      </c>
      <c r="D140" s="88" t="s">
        <v>519</v>
      </c>
      <c r="E140" s="88" t="s">
        <v>498</v>
      </c>
      <c r="F140" s="81">
        <v>906</v>
      </c>
      <c r="G140" s="81">
        <v>191</v>
      </c>
      <c r="H140" s="81"/>
      <c r="I140" s="81"/>
      <c r="J140" s="81"/>
      <c r="K140" s="95">
        <f t="shared" si="11"/>
        <v>26.49098474341193</v>
      </c>
      <c r="L140" s="80">
        <f t="shared" si="10"/>
        <v>21.08167770419426</v>
      </c>
      <c r="M140" s="80" t="s">
        <v>318</v>
      </c>
    </row>
    <row r="141" spans="1:13" s="33" customFormat="1" ht="21.75" customHeight="1">
      <c r="A141" s="39" t="s">
        <v>149</v>
      </c>
      <c r="B141" s="2" t="s">
        <v>150</v>
      </c>
      <c r="C141" s="68" t="s">
        <v>151</v>
      </c>
      <c r="D141" s="83">
        <f aca="true" t="shared" si="13" ref="D141:J141">D142+D143+D144+D145+D146</f>
        <v>7088</v>
      </c>
      <c r="E141" s="83">
        <f t="shared" si="13"/>
        <v>17268</v>
      </c>
      <c r="F141" s="83">
        <f t="shared" si="13"/>
        <v>42188</v>
      </c>
      <c r="G141" s="83">
        <f t="shared" si="13"/>
        <v>7595</v>
      </c>
      <c r="H141" s="83">
        <f t="shared" si="13"/>
        <v>0</v>
      </c>
      <c r="I141" s="83">
        <f t="shared" si="13"/>
        <v>0</v>
      </c>
      <c r="J141" s="83">
        <f t="shared" si="13"/>
        <v>0</v>
      </c>
      <c r="K141" s="95">
        <f t="shared" si="11"/>
        <v>43.983090108871906</v>
      </c>
      <c r="L141" s="80">
        <f t="shared" si="10"/>
        <v>18.002749597041813</v>
      </c>
      <c r="M141" s="82">
        <f t="shared" si="12"/>
        <v>107.15293453724605</v>
      </c>
    </row>
    <row r="142" spans="1:13" ht="13.5" customHeight="1">
      <c r="A142" s="40" t="s">
        <v>152</v>
      </c>
      <c r="B142" s="29" t="s">
        <v>84</v>
      </c>
      <c r="C142" s="65" t="s">
        <v>153</v>
      </c>
      <c r="D142" s="88"/>
      <c r="E142" s="88"/>
      <c r="F142" s="81"/>
      <c r="G142" s="81"/>
      <c r="H142" s="81"/>
      <c r="I142" s="81"/>
      <c r="J142" s="81"/>
      <c r="K142" s="95"/>
      <c r="L142" s="80">
        <v>0</v>
      </c>
      <c r="M142" s="82">
        <v>0</v>
      </c>
    </row>
    <row r="143" spans="1:13" ht="13.5" customHeight="1">
      <c r="A143" s="40" t="s">
        <v>154</v>
      </c>
      <c r="B143" s="29" t="s">
        <v>85</v>
      </c>
      <c r="C143" s="65" t="s">
        <v>155</v>
      </c>
      <c r="D143" s="88" t="s">
        <v>429</v>
      </c>
      <c r="E143" s="88" t="s">
        <v>499</v>
      </c>
      <c r="F143" s="81">
        <v>30368</v>
      </c>
      <c r="G143" s="79">
        <v>8</v>
      </c>
      <c r="H143" s="81"/>
      <c r="I143" s="81"/>
      <c r="J143" s="81"/>
      <c r="K143" s="95">
        <f t="shared" si="11"/>
        <v>0.11874721686210479</v>
      </c>
      <c r="L143" s="80">
        <f t="shared" si="10"/>
        <v>0.026343519494204423</v>
      </c>
      <c r="M143" s="82">
        <v>0</v>
      </c>
    </row>
    <row r="144" spans="1:13" ht="13.5" customHeight="1">
      <c r="A144" s="40" t="s">
        <v>156</v>
      </c>
      <c r="B144" s="29" t="s">
        <v>157</v>
      </c>
      <c r="C144" s="65" t="s">
        <v>158</v>
      </c>
      <c r="D144" s="88" t="s">
        <v>429</v>
      </c>
      <c r="E144" s="88" t="s">
        <v>429</v>
      </c>
      <c r="F144" s="81">
        <v>0</v>
      </c>
      <c r="G144" s="81">
        <v>0</v>
      </c>
      <c r="H144" s="81"/>
      <c r="I144" s="81"/>
      <c r="J144" s="81"/>
      <c r="K144" s="95">
        <v>0</v>
      </c>
      <c r="L144" s="80">
        <v>0</v>
      </c>
      <c r="M144" s="82">
        <v>0</v>
      </c>
    </row>
    <row r="145" spans="1:13" ht="12.75" customHeight="1" hidden="1">
      <c r="A145" s="40" t="s">
        <v>159</v>
      </c>
      <c r="B145" s="29"/>
      <c r="C145" s="65" t="s">
        <v>160</v>
      </c>
      <c r="D145" s="88"/>
      <c r="E145" s="88"/>
      <c r="F145" s="81"/>
      <c r="G145" s="81"/>
      <c r="H145" s="81"/>
      <c r="I145" s="81"/>
      <c r="J145" s="81"/>
      <c r="K145" s="95" t="e">
        <f t="shared" si="11"/>
        <v>#DIV/0!</v>
      </c>
      <c r="L145" s="80" t="e">
        <f t="shared" si="10"/>
        <v>#DIV/0!</v>
      </c>
      <c r="M145" s="82" t="e">
        <f t="shared" si="12"/>
        <v>#DIV/0!</v>
      </c>
    </row>
    <row r="146" spans="1:13" ht="26.25" customHeight="1">
      <c r="A146" s="40" t="s">
        <v>159</v>
      </c>
      <c r="B146" s="29"/>
      <c r="C146" s="65" t="s">
        <v>160</v>
      </c>
      <c r="D146" s="88" t="s">
        <v>562</v>
      </c>
      <c r="E146" s="88" t="s">
        <v>500</v>
      </c>
      <c r="F146" s="81">
        <v>11820</v>
      </c>
      <c r="G146" s="81">
        <v>7587</v>
      </c>
      <c r="H146" s="81"/>
      <c r="I146" s="81"/>
      <c r="J146" s="81"/>
      <c r="K146" s="95">
        <f t="shared" si="11"/>
        <v>72.04444022410027</v>
      </c>
      <c r="L146" s="80">
        <f t="shared" si="10"/>
        <v>64.18781725888326</v>
      </c>
      <c r="M146" s="82">
        <f t="shared" si="12"/>
        <v>107.04006772009029</v>
      </c>
    </row>
    <row r="147" spans="1:13" s="33" customFormat="1" ht="24" customHeight="1">
      <c r="A147" s="39" t="s">
        <v>161</v>
      </c>
      <c r="B147" s="2" t="s">
        <v>162</v>
      </c>
      <c r="C147" s="68" t="s">
        <v>163</v>
      </c>
      <c r="D147" s="83">
        <f aca="true" t="shared" si="14" ref="D147:J147">D148+D149+D150</f>
        <v>20</v>
      </c>
      <c r="E147" s="83">
        <f t="shared" si="14"/>
        <v>94</v>
      </c>
      <c r="F147" s="83">
        <f t="shared" si="14"/>
        <v>94</v>
      </c>
      <c r="G147" s="83">
        <f t="shared" si="14"/>
        <v>15</v>
      </c>
      <c r="H147" s="83">
        <f t="shared" si="14"/>
        <v>0</v>
      </c>
      <c r="I147" s="83">
        <f t="shared" si="14"/>
        <v>0</v>
      </c>
      <c r="J147" s="83">
        <f t="shared" si="14"/>
        <v>0</v>
      </c>
      <c r="K147" s="95">
        <f t="shared" si="11"/>
        <v>15.957446808510639</v>
      </c>
      <c r="L147" s="80">
        <f t="shared" si="10"/>
        <v>15.957446808510639</v>
      </c>
      <c r="M147" s="82">
        <f t="shared" si="12"/>
        <v>75</v>
      </c>
    </row>
    <row r="148" spans="1:13" ht="11.25" customHeight="1">
      <c r="A148" s="40" t="s">
        <v>164</v>
      </c>
      <c r="B148" s="29" t="s">
        <v>165</v>
      </c>
      <c r="C148" s="65" t="s">
        <v>166</v>
      </c>
      <c r="D148" s="88" t="s">
        <v>429</v>
      </c>
      <c r="E148" s="88" t="s">
        <v>429</v>
      </c>
      <c r="F148" s="81">
        <v>0</v>
      </c>
      <c r="G148" s="81">
        <v>0</v>
      </c>
      <c r="H148" s="81"/>
      <c r="I148" s="81"/>
      <c r="J148" s="81"/>
      <c r="K148" s="95">
        <v>0</v>
      </c>
      <c r="L148" s="80">
        <v>0</v>
      </c>
      <c r="M148" s="82">
        <v>0</v>
      </c>
    </row>
    <row r="149" spans="1:13" ht="22.5" customHeight="1">
      <c r="A149" s="40" t="s">
        <v>167</v>
      </c>
      <c r="B149" s="29" t="s">
        <v>168</v>
      </c>
      <c r="C149" s="65" t="s">
        <v>169</v>
      </c>
      <c r="D149" s="88" t="s">
        <v>429</v>
      </c>
      <c r="E149" s="88" t="s">
        <v>433</v>
      </c>
      <c r="F149" s="81">
        <v>65</v>
      </c>
      <c r="G149" s="81">
        <v>0</v>
      </c>
      <c r="H149" s="81"/>
      <c r="I149" s="81"/>
      <c r="J149" s="81"/>
      <c r="K149" s="95">
        <f t="shared" si="11"/>
        <v>0</v>
      </c>
      <c r="L149" s="80">
        <f t="shared" si="10"/>
        <v>0</v>
      </c>
      <c r="M149" s="82">
        <v>0</v>
      </c>
    </row>
    <row r="150" spans="1:13" ht="22.5" customHeight="1">
      <c r="A150" s="40" t="s">
        <v>170</v>
      </c>
      <c r="B150" s="29" t="s">
        <v>171</v>
      </c>
      <c r="C150" s="65" t="s">
        <v>172</v>
      </c>
      <c r="D150" s="88" t="s">
        <v>20</v>
      </c>
      <c r="E150" s="88" t="s">
        <v>501</v>
      </c>
      <c r="F150" s="81">
        <v>29</v>
      </c>
      <c r="G150" s="81">
        <v>15</v>
      </c>
      <c r="H150" s="81"/>
      <c r="I150" s="81"/>
      <c r="J150" s="81"/>
      <c r="K150" s="95">
        <f t="shared" si="11"/>
        <v>51.724137931034484</v>
      </c>
      <c r="L150" s="80">
        <f t="shared" si="10"/>
        <v>51.724137931034484</v>
      </c>
      <c r="M150" s="82">
        <f t="shared" si="12"/>
        <v>75</v>
      </c>
    </row>
    <row r="151" spans="1:13" s="33" customFormat="1" ht="27" customHeight="1">
      <c r="A151" s="39" t="s">
        <v>173</v>
      </c>
      <c r="B151" s="2" t="s">
        <v>174</v>
      </c>
      <c r="C151" s="68" t="s">
        <v>175</v>
      </c>
      <c r="D151" s="83">
        <f>D152+D153+D155+D156+D154</f>
        <v>278343</v>
      </c>
      <c r="E151" s="83">
        <f>E152+E153+E155+E156+E154</f>
        <v>448885</v>
      </c>
      <c r="F151" s="83">
        <f>F152+F153+F155+F156+F154</f>
        <v>469110</v>
      </c>
      <c r="G151" s="83">
        <f>G152+G153+G155+G156+G154</f>
        <v>302443</v>
      </c>
      <c r="H151" s="83">
        <f>H152+H153+H155+H156</f>
        <v>0</v>
      </c>
      <c r="I151" s="83">
        <f>I152+I153+I155+I156</f>
        <v>0</v>
      </c>
      <c r="J151" s="83">
        <f>J152+J153+J155+J156</f>
        <v>0</v>
      </c>
      <c r="K151" s="95">
        <f t="shared" si="11"/>
        <v>67.37649954888224</v>
      </c>
      <c r="L151" s="80">
        <f t="shared" si="10"/>
        <v>64.47165909914519</v>
      </c>
      <c r="M151" s="82">
        <f t="shared" si="12"/>
        <v>108.65838192446012</v>
      </c>
    </row>
    <row r="152" spans="1:13" ht="11.25" customHeight="1">
      <c r="A152" s="40" t="s">
        <v>176</v>
      </c>
      <c r="B152" s="29" t="s">
        <v>177</v>
      </c>
      <c r="C152" s="65" t="s">
        <v>178</v>
      </c>
      <c r="D152" s="88" t="s">
        <v>563</v>
      </c>
      <c r="E152" s="88" t="s">
        <v>502</v>
      </c>
      <c r="F152" s="81">
        <v>128053</v>
      </c>
      <c r="G152" s="81">
        <v>83427</v>
      </c>
      <c r="H152" s="81"/>
      <c r="I152" s="81"/>
      <c r="J152" s="81"/>
      <c r="K152" s="95">
        <f t="shared" si="11"/>
        <v>70.72242379030891</v>
      </c>
      <c r="L152" s="80">
        <f t="shared" si="10"/>
        <v>65.15036742598768</v>
      </c>
      <c r="M152" s="82">
        <f t="shared" si="12"/>
        <v>113.94796148330259</v>
      </c>
    </row>
    <row r="153" spans="1:13" ht="11.25" customHeight="1">
      <c r="A153" s="40" t="s">
        <v>179</v>
      </c>
      <c r="B153" s="29" t="s">
        <v>180</v>
      </c>
      <c r="C153" s="65" t="s">
        <v>181</v>
      </c>
      <c r="D153" s="88" t="s">
        <v>564</v>
      </c>
      <c r="E153" s="88" t="s">
        <v>503</v>
      </c>
      <c r="F153" s="81">
        <v>238429</v>
      </c>
      <c r="G153" s="81">
        <v>154199</v>
      </c>
      <c r="H153" s="81"/>
      <c r="I153" s="81"/>
      <c r="J153" s="81"/>
      <c r="K153" s="95">
        <f t="shared" si="11"/>
        <v>66.89703343138021</v>
      </c>
      <c r="L153" s="80">
        <f t="shared" si="10"/>
        <v>64.6729214986432</v>
      </c>
      <c r="M153" s="82">
        <f t="shared" si="12"/>
        <v>103.52956184286501</v>
      </c>
    </row>
    <row r="154" spans="1:13" ht="11.25" customHeight="1">
      <c r="A154" s="40" t="s">
        <v>408</v>
      </c>
      <c r="B154" s="29"/>
      <c r="C154" s="65" t="s">
        <v>409</v>
      </c>
      <c r="D154" s="88" t="s">
        <v>565</v>
      </c>
      <c r="E154" s="88" t="s">
        <v>504</v>
      </c>
      <c r="F154" s="81">
        <v>42370</v>
      </c>
      <c r="G154" s="81">
        <v>27293</v>
      </c>
      <c r="H154" s="81"/>
      <c r="I154" s="81"/>
      <c r="J154" s="81"/>
      <c r="K154" s="95">
        <f t="shared" si="11"/>
        <v>65.55144586415602</v>
      </c>
      <c r="L154" s="80">
        <f t="shared" si="10"/>
        <v>64.41586027849894</v>
      </c>
      <c r="M154" s="82">
        <f t="shared" si="12"/>
        <v>117.06699837007805</v>
      </c>
    </row>
    <row r="155" spans="1:13" ht="11.25" customHeight="1">
      <c r="A155" s="40" t="s">
        <v>182</v>
      </c>
      <c r="B155" s="29" t="s">
        <v>183</v>
      </c>
      <c r="C155" s="65" t="s">
        <v>184</v>
      </c>
      <c r="D155" s="88" t="s">
        <v>567</v>
      </c>
      <c r="E155" s="88" t="s">
        <v>505</v>
      </c>
      <c r="F155" s="81">
        <v>4977</v>
      </c>
      <c r="G155" s="81">
        <v>4632</v>
      </c>
      <c r="H155" s="81"/>
      <c r="I155" s="81"/>
      <c r="J155" s="81"/>
      <c r="K155" s="95">
        <f t="shared" si="11"/>
        <v>104.0431266846361</v>
      </c>
      <c r="L155" s="80">
        <f t="shared" si="10"/>
        <v>93.06811332127788</v>
      </c>
      <c r="M155" s="82">
        <f t="shared" si="12"/>
        <v>140.5766312594841</v>
      </c>
    </row>
    <row r="156" spans="1:13" ht="11.25" customHeight="1">
      <c r="A156" s="40" t="s">
        <v>185</v>
      </c>
      <c r="B156" s="29" t="s">
        <v>186</v>
      </c>
      <c r="C156" s="65" t="s">
        <v>187</v>
      </c>
      <c r="D156" s="88" t="s">
        <v>566</v>
      </c>
      <c r="E156" s="88" t="s">
        <v>506</v>
      </c>
      <c r="F156" s="81">
        <v>55281</v>
      </c>
      <c r="G156" s="81">
        <v>32892</v>
      </c>
      <c r="H156" s="81"/>
      <c r="I156" s="81"/>
      <c r="J156" s="81"/>
      <c r="K156" s="95">
        <f t="shared" si="11"/>
        <v>60.54002319117999</v>
      </c>
      <c r="L156" s="80">
        <f t="shared" si="10"/>
        <v>59.499647256742826</v>
      </c>
      <c r="M156" s="82">
        <f t="shared" si="12"/>
        <v>111.20803326909423</v>
      </c>
    </row>
    <row r="157" spans="1:13" s="33" customFormat="1" ht="32.25" customHeight="1">
      <c r="A157" s="39" t="s">
        <v>268</v>
      </c>
      <c r="B157" s="2" t="s">
        <v>188</v>
      </c>
      <c r="C157" s="68" t="s">
        <v>189</v>
      </c>
      <c r="D157" s="83">
        <f aca="true" t="shared" si="15" ref="D157:J157">D158+D159+D160</f>
        <v>44089</v>
      </c>
      <c r="E157" s="83">
        <f t="shared" si="15"/>
        <v>74808</v>
      </c>
      <c r="F157" s="83">
        <f t="shared" si="15"/>
        <v>81519</v>
      </c>
      <c r="G157" s="83">
        <f t="shared" si="15"/>
        <v>52638</v>
      </c>
      <c r="H157" s="83">
        <f t="shared" si="15"/>
        <v>0</v>
      </c>
      <c r="I157" s="83">
        <f t="shared" si="15"/>
        <v>0</v>
      </c>
      <c r="J157" s="83">
        <f t="shared" si="15"/>
        <v>0</v>
      </c>
      <c r="K157" s="95">
        <f t="shared" si="11"/>
        <v>70.36413217837665</v>
      </c>
      <c r="L157" s="80">
        <f t="shared" si="10"/>
        <v>64.57144960070659</v>
      </c>
      <c r="M157" s="82">
        <f t="shared" si="12"/>
        <v>119.39032411712671</v>
      </c>
    </row>
    <row r="158" spans="1:13" ht="11.25" customHeight="1">
      <c r="A158" s="40" t="s">
        <v>190</v>
      </c>
      <c r="B158" s="29" t="s">
        <v>191</v>
      </c>
      <c r="C158" s="65" t="s">
        <v>192</v>
      </c>
      <c r="D158" s="88" t="s">
        <v>577</v>
      </c>
      <c r="E158" s="88" t="s">
        <v>507</v>
      </c>
      <c r="F158" s="81">
        <v>75606</v>
      </c>
      <c r="G158" s="81">
        <v>49194</v>
      </c>
      <c r="H158" s="81"/>
      <c r="I158" s="81"/>
      <c r="J158" s="81"/>
      <c r="K158" s="95">
        <f t="shared" si="11"/>
        <v>71.33183498876241</v>
      </c>
      <c r="L158" s="80">
        <f t="shared" si="10"/>
        <v>65.06626458217602</v>
      </c>
      <c r="M158" s="82">
        <f t="shared" si="12"/>
        <v>121.76129894559675</v>
      </c>
    </row>
    <row r="159" spans="1:13" ht="27" customHeight="1">
      <c r="A159" s="40" t="s">
        <v>255</v>
      </c>
      <c r="B159" s="29" t="s">
        <v>194</v>
      </c>
      <c r="C159" s="65" t="s">
        <v>195</v>
      </c>
      <c r="D159" s="88" t="s">
        <v>568</v>
      </c>
      <c r="E159" s="88" t="s">
        <v>508</v>
      </c>
      <c r="F159" s="81">
        <v>5913</v>
      </c>
      <c r="G159" s="81">
        <v>3444</v>
      </c>
      <c r="H159" s="81"/>
      <c r="I159" s="81"/>
      <c r="J159" s="81"/>
      <c r="K159" s="95">
        <f t="shared" si="11"/>
        <v>58.94232414855382</v>
      </c>
      <c r="L159" s="80">
        <f t="shared" si="10"/>
        <v>58.24454591577879</v>
      </c>
      <c r="M159" s="82">
        <f t="shared" si="12"/>
        <v>93.4092758340114</v>
      </c>
    </row>
    <row r="160" spans="1:13" ht="13.5" customHeight="1" hidden="1">
      <c r="A160" s="40"/>
      <c r="B160" s="29"/>
      <c r="C160" s="65"/>
      <c r="D160" s="88"/>
      <c r="E160" s="88"/>
      <c r="F160" s="81"/>
      <c r="G160" s="81"/>
      <c r="H160" s="81"/>
      <c r="I160" s="81"/>
      <c r="J160" s="81"/>
      <c r="K160" s="95" t="e">
        <f t="shared" si="11"/>
        <v>#DIV/0!</v>
      </c>
      <c r="L160" s="80" t="e">
        <f t="shared" si="10"/>
        <v>#DIV/0!</v>
      </c>
      <c r="M160" s="82" t="e">
        <f t="shared" si="12"/>
        <v>#DIV/0!</v>
      </c>
    </row>
    <row r="161" spans="1:13" s="33" customFormat="1" ht="30.75" customHeight="1" hidden="1">
      <c r="A161" s="39" t="s">
        <v>253</v>
      </c>
      <c r="B161" s="2" t="s">
        <v>196</v>
      </c>
      <c r="C161" s="68" t="s">
        <v>197</v>
      </c>
      <c r="D161" s="87"/>
      <c r="E161" s="87"/>
      <c r="F161" s="83">
        <f>F162+F166+F167+F163+F164+F165</f>
        <v>0</v>
      </c>
      <c r="G161" s="83">
        <f>G162+G166+G167+G163+G164+G165</f>
        <v>0</v>
      </c>
      <c r="H161" s="83">
        <f>H162+H166+H167</f>
        <v>0</v>
      </c>
      <c r="I161" s="83">
        <f>I162+I166+I167</f>
        <v>0</v>
      </c>
      <c r="J161" s="83">
        <f>J162+J166+J167</f>
        <v>0</v>
      </c>
      <c r="K161" s="95" t="e">
        <f t="shared" si="11"/>
        <v>#DIV/0!</v>
      </c>
      <c r="L161" s="80" t="e">
        <f t="shared" si="10"/>
        <v>#DIV/0!</v>
      </c>
      <c r="M161" s="82" t="e">
        <f t="shared" si="12"/>
        <v>#DIV/0!</v>
      </c>
    </row>
    <row r="162" spans="1:13" ht="11.25" customHeight="1" hidden="1">
      <c r="A162" s="40" t="s">
        <v>198</v>
      </c>
      <c r="B162" s="29" t="s">
        <v>199</v>
      </c>
      <c r="C162" s="65" t="s">
        <v>200</v>
      </c>
      <c r="D162" s="88"/>
      <c r="E162" s="88"/>
      <c r="F162" s="81"/>
      <c r="G162" s="81"/>
      <c r="H162" s="81"/>
      <c r="I162" s="81"/>
      <c r="J162" s="81"/>
      <c r="K162" s="95" t="e">
        <f t="shared" si="11"/>
        <v>#DIV/0!</v>
      </c>
      <c r="L162" s="80" t="e">
        <f t="shared" si="10"/>
        <v>#DIV/0!</v>
      </c>
      <c r="M162" s="82" t="e">
        <f t="shared" si="12"/>
        <v>#DIV/0!</v>
      </c>
    </row>
    <row r="163" spans="1:13" ht="11.25" customHeight="1" hidden="1">
      <c r="A163" s="40" t="s">
        <v>201</v>
      </c>
      <c r="B163" s="29"/>
      <c r="C163" s="65" t="s">
        <v>202</v>
      </c>
      <c r="D163" s="88"/>
      <c r="E163" s="88"/>
      <c r="F163" s="81"/>
      <c r="G163" s="81"/>
      <c r="H163" s="81"/>
      <c r="I163" s="81"/>
      <c r="J163" s="81"/>
      <c r="K163" s="95" t="e">
        <f t="shared" si="11"/>
        <v>#DIV/0!</v>
      </c>
      <c r="L163" s="80" t="e">
        <f t="shared" si="10"/>
        <v>#DIV/0!</v>
      </c>
      <c r="M163" s="82" t="e">
        <f t="shared" si="12"/>
        <v>#DIV/0!</v>
      </c>
    </row>
    <row r="164" spans="1:13" ht="22.5" customHeight="1" hidden="1">
      <c r="A164" s="40" t="s">
        <v>203</v>
      </c>
      <c r="B164" s="29"/>
      <c r="C164" s="65" t="s">
        <v>204</v>
      </c>
      <c r="D164" s="88"/>
      <c r="E164" s="88"/>
      <c r="F164" s="81"/>
      <c r="G164" s="81"/>
      <c r="H164" s="81"/>
      <c r="I164" s="81"/>
      <c r="J164" s="81"/>
      <c r="K164" s="95" t="e">
        <f t="shared" si="11"/>
        <v>#DIV/0!</v>
      </c>
      <c r="L164" s="80" t="e">
        <f t="shared" si="10"/>
        <v>#DIV/0!</v>
      </c>
      <c r="M164" s="82" t="e">
        <f t="shared" si="12"/>
        <v>#DIV/0!</v>
      </c>
    </row>
    <row r="165" spans="1:13" ht="12" customHeight="1" hidden="1">
      <c r="A165" s="40" t="s">
        <v>205</v>
      </c>
      <c r="B165" s="29" t="s">
        <v>199</v>
      </c>
      <c r="C165" s="65" t="s">
        <v>206</v>
      </c>
      <c r="D165" s="88"/>
      <c r="E165" s="88"/>
      <c r="F165" s="81"/>
      <c r="G165" s="81"/>
      <c r="H165" s="81"/>
      <c r="I165" s="81"/>
      <c r="J165" s="81"/>
      <c r="K165" s="95" t="e">
        <f t="shared" si="11"/>
        <v>#DIV/0!</v>
      </c>
      <c r="L165" s="80" t="e">
        <f t="shared" si="10"/>
        <v>#DIV/0!</v>
      </c>
      <c r="M165" s="82" t="e">
        <f t="shared" si="12"/>
        <v>#DIV/0!</v>
      </c>
    </row>
    <row r="166" spans="1:13" ht="1.5" customHeight="1" hidden="1">
      <c r="A166" s="40"/>
      <c r="B166" s="29"/>
      <c r="C166" s="65"/>
      <c r="D166" s="88"/>
      <c r="E166" s="88"/>
      <c r="F166" s="81"/>
      <c r="G166" s="81"/>
      <c r="H166" s="81"/>
      <c r="I166" s="81"/>
      <c r="J166" s="81"/>
      <c r="K166" s="95" t="e">
        <f t="shared" si="11"/>
        <v>#DIV/0!</v>
      </c>
      <c r="L166" s="80" t="e">
        <f t="shared" si="10"/>
        <v>#DIV/0!</v>
      </c>
      <c r="M166" s="82" t="e">
        <f t="shared" si="12"/>
        <v>#DIV/0!</v>
      </c>
    </row>
    <row r="167" spans="1:13" ht="22.5" customHeight="1" hidden="1">
      <c r="A167" s="40" t="s">
        <v>238</v>
      </c>
      <c r="B167" s="29" t="s">
        <v>208</v>
      </c>
      <c r="C167" s="65" t="s">
        <v>239</v>
      </c>
      <c r="D167" s="88"/>
      <c r="E167" s="88"/>
      <c r="F167" s="81"/>
      <c r="G167" s="81"/>
      <c r="H167" s="81"/>
      <c r="I167" s="81"/>
      <c r="J167" s="81"/>
      <c r="K167" s="95" t="e">
        <f t="shared" si="11"/>
        <v>#DIV/0!</v>
      </c>
      <c r="L167" s="80" t="e">
        <f t="shared" si="10"/>
        <v>#DIV/0!</v>
      </c>
      <c r="M167" s="82" t="e">
        <f t="shared" si="12"/>
        <v>#DIV/0!</v>
      </c>
    </row>
    <row r="168" spans="1:13" s="33" customFormat="1" ht="27" customHeight="1">
      <c r="A168" s="39" t="s">
        <v>209</v>
      </c>
      <c r="B168" s="2" t="s">
        <v>210</v>
      </c>
      <c r="C168" s="68" t="s">
        <v>211</v>
      </c>
      <c r="D168" s="83">
        <f aca="true" t="shared" si="16" ref="D168:J168">D169+D170+D171+D172</f>
        <v>27556</v>
      </c>
      <c r="E168" s="83">
        <f t="shared" si="16"/>
        <v>37211</v>
      </c>
      <c r="F168" s="83">
        <f t="shared" si="16"/>
        <v>40229</v>
      </c>
      <c r="G168" s="83">
        <f t="shared" si="16"/>
        <v>30585</v>
      </c>
      <c r="H168" s="83">
        <f t="shared" si="16"/>
        <v>0</v>
      </c>
      <c r="I168" s="83">
        <f t="shared" si="16"/>
        <v>0</v>
      </c>
      <c r="J168" s="83">
        <f t="shared" si="16"/>
        <v>0</v>
      </c>
      <c r="K168" s="95">
        <f t="shared" si="11"/>
        <v>82.19343742441751</v>
      </c>
      <c r="L168" s="80">
        <f t="shared" si="10"/>
        <v>76.02724402794004</v>
      </c>
      <c r="M168" s="82">
        <f t="shared" si="12"/>
        <v>110.99216141675134</v>
      </c>
    </row>
    <row r="169" spans="1:13" ht="13.5" customHeight="1">
      <c r="A169" s="40" t="s">
        <v>212</v>
      </c>
      <c r="B169" s="29" t="s">
        <v>213</v>
      </c>
      <c r="C169" s="65" t="s">
        <v>214</v>
      </c>
      <c r="D169" s="88" t="s">
        <v>569</v>
      </c>
      <c r="E169" s="88" t="s">
        <v>509</v>
      </c>
      <c r="F169" s="79">
        <v>2058</v>
      </c>
      <c r="G169" s="81">
        <v>1578</v>
      </c>
      <c r="H169" s="81"/>
      <c r="I169" s="81"/>
      <c r="J169" s="81"/>
      <c r="K169" s="95">
        <f t="shared" si="11"/>
        <v>76.67638483965014</v>
      </c>
      <c r="L169" s="80">
        <f t="shared" si="10"/>
        <v>76.67638483965014</v>
      </c>
      <c r="M169" s="82">
        <f t="shared" si="12"/>
        <v>113.85281385281385</v>
      </c>
    </row>
    <row r="170" spans="1:13" ht="19.5" customHeight="1">
      <c r="A170" s="40" t="s">
        <v>215</v>
      </c>
      <c r="B170" s="29" t="s">
        <v>216</v>
      </c>
      <c r="C170" s="65" t="s">
        <v>217</v>
      </c>
      <c r="D170" s="88" t="s">
        <v>570</v>
      </c>
      <c r="E170" s="88" t="s">
        <v>510</v>
      </c>
      <c r="F170" s="81">
        <v>6440</v>
      </c>
      <c r="G170" s="81">
        <v>6340</v>
      </c>
      <c r="H170" s="81"/>
      <c r="I170" s="81"/>
      <c r="J170" s="81"/>
      <c r="K170" s="95">
        <f t="shared" si="11"/>
        <v>91.60525935558445</v>
      </c>
      <c r="L170" s="80">
        <f t="shared" si="10"/>
        <v>98.4472049689441</v>
      </c>
      <c r="M170" s="82">
        <f t="shared" si="12"/>
        <v>118.41613746731416</v>
      </c>
    </row>
    <row r="171" spans="1:13" ht="13.5" customHeight="1">
      <c r="A171" s="40" t="s">
        <v>218</v>
      </c>
      <c r="B171" s="29" t="s">
        <v>219</v>
      </c>
      <c r="C171" s="65" t="s">
        <v>220</v>
      </c>
      <c r="D171" s="88" t="s">
        <v>571</v>
      </c>
      <c r="E171" s="88" t="s">
        <v>511</v>
      </c>
      <c r="F171" s="81">
        <v>30084</v>
      </c>
      <c r="G171" s="81">
        <v>21634</v>
      </c>
      <c r="H171" s="81"/>
      <c r="I171" s="81"/>
      <c r="J171" s="81"/>
      <c r="K171" s="95">
        <f t="shared" si="11"/>
        <v>76.62935675828847</v>
      </c>
      <c r="L171" s="80">
        <f t="shared" si="10"/>
        <v>71.91197978992156</v>
      </c>
      <c r="M171" s="82">
        <f t="shared" si="12"/>
        <v>103.92966948501152</v>
      </c>
    </row>
    <row r="172" spans="1:13" ht="21" customHeight="1">
      <c r="A172" s="40" t="s">
        <v>221</v>
      </c>
      <c r="B172" s="29" t="s">
        <v>222</v>
      </c>
      <c r="C172" s="65" t="s">
        <v>223</v>
      </c>
      <c r="D172" s="88" t="s">
        <v>429</v>
      </c>
      <c r="E172" s="88" t="s">
        <v>429</v>
      </c>
      <c r="F172" s="81">
        <v>1647</v>
      </c>
      <c r="G172" s="81">
        <v>1033</v>
      </c>
      <c r="H172" s="81"/>
      <c r="I172" s="81"/>
      <c r="J172" s="81"/>
      <c r="K172" s="95">
        <v>0</v>
      </c>
      <c r="L172" s="80">
        <v>0</v>
      </c>
      <c r="M172" s="82">
        <v>0</v>
      </c>
    </row>
    <row r="173" spans="1:13" s="33" customFormat="1" ht="23.25" customHeight="1">
      <c r="A173" s="39" t="s">
        <v>207</v>
      </c>
      <c r="B173" s="2" t="s">
        <v>224</v>
      </c>
      <c r="C173" s="68" t="s">
        <v>225</v>
      </c>
      <c r="D173" s="83">
        <f>D174+D177+D178+D176+D175</f>
        <v>401</v>
      </c>
      <c r="E173" s="83">
        <f>E174+E177+E178+E176+E175</f>
        <v>601</v>
      </c>
      <c r="F173" s="83">
        <f>F174+F177+F178+F176+F175</f>
        <v>601</v>
      </c>
      <c r="G173" s="83">
        <f>G174+G177+G178+G176+G175</f>
        <v>393</v>
      </c>
      <c r="H173" s="83">
        <f>H174+H177</f>
        <v>0</v>
      </c>
      <c r="I173" s="83">
        <f>I174+I177</f>
        <v>0</v>
      </c>
      <c r="J173" s="83">
        <f>J174+J177</f>
        <v>0</v>
      </c>
      <c r="K173" s="95">
        <f t="shared" si="11"/>
        <v>65.3910149750416</v>
      </c>
      <c r="L173" s="80">
        <f t="shared" si="10"/>
        <v>65.3910149750416</v>
      </c>
      <c r="M173" s="82">
        <f t="shared" si="12"/>
        <v>98.00498753117208</v>
      </c>
    </row>
    <row r="174" spans="1:13" ht="0.75" customHeight="1">
      <c r="A174" s="40"/>
      <c r="B174" s="29"/>
      <c r="C174" s="65" t="s">
        <v>260</v>
      </c>
      <c r="D174" s="88"/>
      <c r="E174" s="88"/>
      <c r="F174" s="81">
        <v>0</v>
      </c>
      <c r="G174" s="81">
        <v>0</v>
      </c>
      <c r="H174" s="81"/>
      <c r="I174" s="81"/>
      <c r="J174" s="81"/>
      <c r="K174" s="95" t="e">
        <f t="shared" si="11"/>
        <v>#DIV/0!</v>
      </c>
      <c r="L174" s="80" t="e">
        <f t="shared" si="10"/>
        <v>#DIV/0!</v>
      </c>
      <c r="M174" s="82" t="e">
        <f t="shared" si="12"/>
        <v>#DIV/0!</v>
      </c>
    </row>
    <row r="175" spans="1:13" ht="15.75" customHeight="1">
      <c r="A175" s="40" t="s">
        <v>272</v>
      </c>
      <c r="B175" s="29"/>
      <c r="C175" s="65" t="s">
        <v>273</v>
      </c>
      <c r="D175" s="88" t="s">
        <v>572</v>
      </c>
      <c r="E175" s="88" t="s">
        <v>434</v>
      </c>
      <c r="F175" s="81">
        <v>601</v>
      </c>
      <c r="G175" s="81">
        <v>393</v>
      </c>
      <c r="H175" s="81"/>
      <c r="I175" s="81"/>
      <c r="J175" s="81"/>
      <c r="K175" s="95">
        <f t="shared" si="11"/>
        <v>65.3910149750416</v>
      </c>
      <c r="L175" s="80">
        <f t="shared" si="10"/>
        <v>65.3910149750416</v>
      </c>
      <c r="M175" s="82">
        <f t="shared" si="12"/>
        <v>98.00498753117208</v>
      </c>
    </row>
    <row r="176" spans="1:13" ht="18.75" customHeight="1">
      <c r="A176" s="40" t="s">
        <v>240</v>
      </c>
      <c r="B176" s="29"/>
      <c r="C176" s="65" t="s">
        <v>241</v>
      </c>
      <c r="D176" s="88" t="s">
        <v>429</v>
      </c>
      <c r="E176" s="88" t="s">
        <v>429</v>
      </c>
      <c r="F176" s="81">
        <v>0</v>
      </c>
      <c r="G176" s="81">
        <v>0</v>
      </c>
      <c r="H176" s="81"/>
      <c r="I176" s="81"/>
      <c r="J176" s="81"/>
      <c r="K176" s="95">
        <v>0</v>
      </c>
      <c r="L176" s="80">
        <v>0</v>
      </c>
      <c r="M176" s="82">
        <v>0</v>
      </c>
    </row>
    <row r="177" spans="1:13" ht="11.25" customHeight="1" hidden="1">
      <c r="A177" s="40"/>
      <c r="B177" s="29"/>
      <c r="C177" s="65"/>
      <c r="D177" s="88"/>
      <c r="E177" s="88"/>
      <c r="F177" s="81"/>
      <c r="G177" s="81"/>
      <c r="H177" s="81"/>
      <c r="I177" s="81"/>
      <c r="J177" s="81"/>
      <c r="K177" s="95" t="e">
        <f t="shared" si="11"/>
        <v>#DIV/0!</v>
      </c>
      <c r="L177" s="80" t="e">
        <f t="shared" si="10"/>
        <v>#DIV/0!</v>
      </c>
      <c r="M177" s="82" t="e">
        <f t="shared" si="12"/>
        <v>#DIV/0!</v>
      </c>
    </row>
    <row r="178" spans="1:13" ht="24" customHeight="1" hidden="1">
      <c r="A178" s="40" t="s">
        <v>254</v>
      </c>
      <c r="B178" s="29"/>
      <c r="C178" s="65" t="s">
        <v>235</v>
      </c>
      <c r="D178" s="88"/>
      <c r="E178" s="88"/>
      <c r="F178" s="81">
        <v>0</v>
      </c>
      <c r="G178" s="81">
        <v>0</v>
      </c>
      <c r="H178" s="81"/>
      <c r="I178" s="81"/>
      <c r="J178" s="81"/>
      <c r="K178" s="95" t="e">
        <f t="shared" si="11"/>
        <v>#DIV/0!</v>
      </c>
      <c r="L178" s="80" t="e">
        <f t="shared" si="10"/>
        <v>#DIV/0!</v>
      </c>
      <c r="M178" s="82" t="e">
        <f t="shared" si="12"/>
        <v>#DIV/0!</v>
      </c>
    </row>
    <row r="179" spans="1:13" ht="21" customHeight="1">
      <c r="A179" s="43" t="s">
        <v>242</v>
      </c>
      <c r="B179" s="29"/>
      <c r="C179" s="69" t="s">
        <v>243</v>
      </c>
      <c r="D179" s="81" t="str">
        <f>D180</f>
        <v>643</v>
      </c>
      <c r="E179" s="81" t="str">
        <f>E180</f>
        <v>570</v>
      </c>
      <c r="F179" s="81">
        <f>F180</f>
        <v>1220</v>
      </c>
      <c r="G179" s="81">
        <f>G180</f>
        <v>970</v>
      </c>
      <c r="H179" s="81"/>
      <c r="I179" s="81"/>
      <c r="J179" s="81"/>
      <c r="K179" s="95">
        <f t="shared" si="11"/>
        <v>170.17543859649123</v>
      </c>
      <c r="L179" s="80">
        <f t="shared" si="10"/>
        <v>79.50819672131148</v>
      </c>
      <c r="M179" s="82">
        <f t="shared" si="12"/>
        <v>150.85536547433904</v>
      </c>
    </row>
    <row r="180" spans="1:13" ht="21" customHeight="1">
      <c r="A180" s="40" t="s">
        <v>193</v>
      </c>
      <c r="B180" s="29"/>
      <c r="C180" s="65" t="s">
        <v>244</v>
      </c>
      <c r="D180" s="88" t="s">
        <v>573</v>
      </c>
      <c r="E180" s="88" t="s">
        <v>92</v>
      </c>
      <c r="F180" s="81">
        <v>1220</v>
      </c>
      <c r="G180" s="81">
        <v>970</v>
      </c>
      <c r="H180" s="81"/>
      <c r="I180" s="81"/>
      <c r="J180" s="81"/>
      <c r="K180" s="95">
        <f t="shared" si="11"/>
        <v>170.17543859649123</v>
      </c>
      <c r="L180" s="80">
        <f t="shared" si="10"/>
        <v>79.50819672131148</v>
      </c>
      <c r="M180" s="82">
        <f t="shared" si="12"/>
        <v>150.85536547433904</v>
      </c>
    </row>
    <row r="181" spans="1:13" ht="24" customHeight="1">
      <c r="A181" s="43" t="s">
        <v>306</v>
      </c>
      <c r="B181" s="29"/>
      <c r="C181" s="69" t="s">
        <v>245</v>
      </c>
      <c r="D181" s="81" t="str">
        <f>D182</f>
        <v>0</v>
      </c>
      <c r="E181" s="81" t="str">
        <f>E182</f>
        <v>0</v>
      </c>
      <c r="F181" s="81">
        <f>F182</f>
        <v>0</v>
      </c>
      <c r="G181" s="81">
        <f>G182</f>
        <v>0</v>
      </c>
      <c r="H181" s="81"/>
      <c r="I181" s="81"/>
      <c r="J181" s="81"/>
      <c r="K181" s="95">
        <v>0</v>
      </c>
      <c r="L181" s="80">
        <v>0</v>
      </c>
      <c r="M181" s="82">
        <v>0</v>
      </c>
    </row>
    <row r="182" spans="1:13" ht="23.25" customHeight="1">
      <c r="A182" s="45" t="s">
        <v>306</v>
      </c>
      <c r="B182" s="29"/>
      <c r="C182" s="70" t="s">
        <v>248</v>
      </c>
      <c r="D182" s="90" t="s">
        <v>429</v>
      </c>
      <c r="E182" s="90" t="s">
        <v>429</v>
      </c>
      <c r="F182" s="81">
        <v>0</v>
      </c>
      <c r="G182" s="81">
        <v>0</v>
      </c>
      <c r="H182" s="81"/>
      <c r="I182" s="81"/>
      <c r="J182" s="81"/>
      <c r="K182" s="95">
        <v>0</v>
      </c>
      <c r="L182" s="80">
        <v>0</v>
      </c>
      <c r="M182" s="82">
        <v>0</v>
      </c>
    </row>
    <row r="183" spans="1:13" ht="51.75" customHeight="1">
      <c r="A183" s="43" t="s">
        <v>246</v>
      </c>
      <c r="B183" s="29"/>
      <c r="C183" s="69" t="s">
        <v>247</v>
      </c>
      <c r="D183" s="81">
        <f>D184+D185</f>
        <v>29594</v>
      </c>
      <c r="E183" s="81">
        <f>E184+E185</f>
        <v>38375</v>
      </c>
      <c r="F183" s="81">
        <f>F184+F185</f>
        <v>158603</v>
      </c>
      <c r="G183" s="81">
        <f>G184+G185</f>
        <v>129914</v>
      </c>
      <c r="H183" s="81"/>
      <c r="I183" s="81"/>
      <c r="J183" s="81"/>
      <c r="K183" s="95" t="s">
        <v>318</v>
      </c>
      <c r="L183" s="80">
        <f t="shared" si="10"/>
        <v>81.91143925398637</v>
      </c>
      <c r="M183" s="80" t="s">
        <v>318</v>
      </c>
    </row>
    <row r="184" spans="1:13" ht="43.5" customHeight="1">
      <c r="A184" s="40" t="s">
        <v>249</v>
      </c>
      <c r="B184" s="29"/>
      <c r="C184" s="65" t="s">
        <v>250</v>
      </c>
      <c r="D184" s="88" t="s">
        <v>574</v>
      </c>
      <c r="E184" s="88" t="s">
        <v>512</v>
      </c>
      <c r="F184" s="81">
        <v>16953</v>
      </c>
      <c r="G184" s="81">
        <v>11726</v>
      </c>
      <c r="H184" s="81"/>
      <c r="I184" s="81"/>
      <c r="J184" s="81"/>
      <c r="K184" s="95">
        <f t="shared" si="11"/>
        <v>69.16769893234236</v>
      </c>
      <c r="L184" s="80">
        <f t="shared" si="10"/>
        <v>69.16769893234236</v>
      </c>
      <c r="M184" s="82">
        <f t="shared" si="12"/>
        <v>88.62519839770236</v>
      </c>
    </row>
    <row r="185" spans="1:13" ht="33.75" customHeight="1">
      <c r="A185" s="40" t="s">
        <v>266</v>
      </c>
      <c r="B185" s="29"/>
      <c r="C185" s="65" t="s">
        <v>267</v>
      </c>
      <c r="D185" s="88" t="s">
        <v>575</v>
      </c>
      <c r="E185" s="88" t="s">
        <v>513</v>
      </c>
      <c r="F185" s="81">
        <v>141650</v>
      </c>
      <c r="G185" s="81">
        <v>118188</v>
      </c>
      <c r="H185" s="81"/>
      <c r="I185" s="81"/>
      <c r="J185" s="81"/>
      <c r="K185" s="95" t="s">
        <v>318</v>
      </c>
      <c r="L185" s="80">
        <f t="shared" si="10"/>
        <v>83.43663960465936</v>
      </c>
      <c r="M185" s="80" t="s">
        <v>318</v>
      </c>
    </row>
    <row r="186" spans="1:13" ht="28.5" customHeight="1">
      <c r="A186" s="40" t="s">
        <v>226</v>
      </c>
      <c r="B186" s="29" t="s">
        <v>227</v>
      </c>
      <c r="C186" s="65" t="s">
        <v>228</v>
      </c>
      <c r="D186" s="79">
        <f>D7-D113</f>
        <v>43223</v>
      </c>
      <c r="E186" s="79">
        <f aca="true" t="shared" si="17" ref="E186:J186">E7-E113</f>
        <v>-8500</v>
      </c>
      <c r="F186" s="79">
        <f t="shared" si="17"/>
        <v>-12197</v>
      </c>
      <c r="G186" s="79">
        <f t="shared" si="17"/>
        <v>73600</v>
      </c>
      <c r="H186" s="81" t="e">
        <f t="shared" si="17"/>
        <v>#REF!</v>
      </c>
      <c r="I186" s="81" t="e">
        <f t="shared" si="17"/>
        <v>#REF!</v>
      </c>
      <c r="J186" s="81" t="e">
        <f t="shared" si="17"/>
        <v>#REF!</v>
      </c>
      <c r="K186" s="95" t="s">
        <v>318</v>
      </c>
      <c r="L186" s="80" t="s">
        <v>318</v>
      </c>
      <c r="M186" s="82">
        <f t="shared" si="12"/>
        <v>170.27971219026907</v>
      </c>
    </row>
    <row r="187" spans="1:13" s="12" customFormat="1" ht="22.5" customHeight="1">
      <c r="A187" s="43" t="s">
        <v>229</v>
      </c>
      <c r="B187" s="29" t="s">
        <v>17</v>
      </c>
      <c r="C187" s="64" t="s">
        <v>230</v>
      </c>
      <c r="D187" s="81">
        <f aca="true" t="shared" si="18" ref="D187:J187">D188+D202</f>
        <v>-43223</v>
      </c>
      <c r="E187" s="81">
        <f t="shared" si="18"/>
        <v>8500</v>
      </c>
      <c r="F187" s="81">
        <f t="shared" si="18"/>
        <v>12197</v>
      </c>
      <c r="G187" s="81">
        <f t="shared" si="18"/>
        <v>-73600</v>
      </c>
      <c r="H187" s="86" t="e">
        <f t="shared" si="18"/>
        <v>#REF!</v>
      </c>
      <c r="I187" s="86" t="e">
        <f t="shared" si="18"/>
        <v>#REF!</v>
      </c>
      <c r="J187" s="86" t="e">
        <f t="shared" si="18"/>
        <v>#REF!</v>
      </c>
      <c r="K187" s="95" t="s">
        <v>318</v>
      </c>
      <c r="L187" s="80" t="s">
        <v>515</v>
      </c>
      <c r="M187" s="82">
        <f t="shared" si="12"/>
        <v>170.27971219026907</v>
      </c>
    </row>
    <row r="188" spans="1:13" s="12" customFormat="1" ht="39" customHeight="1">
      <c r="A188" s="45" t="s">
        <v>231</v>
      </c>
      <c r="B188" s="29" t="s">
        <v>20</v>
      </c>
      <c r="C188" s="64" t="s">
        <v>319</v>
      </c>
      <c r="D188" s="81">
        <f aca="true" t="shared" si="19" ref="D188:J188">D192+D199</f>
        <v>400</v>
      </c>
      <c r="E188" s="81">
        <v>1200</v>
      </c>
      <c r="F188" s="81">
        <f t="shared" si="19"/>
        <v>1200</v>
      </c>
      <c r="G188" s="81">
        <v>1200</v>
      </c>
      <c r="H188" s="81">
        <f t="shared" si="19"/>
        <v>0</v>
      </c>
      <c r="I188" s="81">
        <f t="shared" si="19"/>
        <v>0</v>
      </c>
      <c r="J188" s="81">
        <f t="shared" si="19"/>
        <v>0</v>
      </c>
      <c r="K188" s="95">
        <f t="shared" si="11"/>
        <v>100</v>
      </c>
      <c r="L188" s="80">
        <f t="shared" si="10"/>
        <v>100</v>
      </c>
      <c r="M188" s="80" t="s">
        <v>318</v>
      </c>
    </row>
    <row r="189" spans="1:13" s="12" customFormat="1" ht="32.25" customHeight="1">
      <c r="A189" s="40" t="s">
        <v>276</v>
      </c>
      <c r="B189" s="29" t="s">
        <v>232</v>
      </c>
      <c r="C189" s="64" t="s">
        <v>275</v>
      </c>
      <c r="D189" s="88" t="s">
        <v>429</v>
      </c>
      <c r="E189" s="88" t="s">
        <v>429</v>
      </c>
      <c r="F189" s="81">
        <v>0</v>
      </c>
      <c r="G189" s="81">
        <v>0</v>
      </c>
      <c r="H189" s="81"/>
      <c r="I189" s="81"/>
      <c r="J189" s="81"/>
      <c r="K189" s="95">
        <v>0</v>
      </c>
      <c r="L189" s="80">
        <v>0</v>
      </c>
      <c r="M189" s="82">
        <v>0</v>
      </c>
    </row>
    <row r="190" spans="1:13" s="12" customFormat="1" ht="39.75" customHeight="1">
      <c r="A190" s="40" t="s">
        <v>286</v>
      </c>
      <c r="B190" s="29"/>
      <c r="C190" s="64" t="s">
        <v>297</v>
      </c>
      <c r="D190" s="88" t="s">
        <v>429</v>
      </c>
      <c r="E190" s="88" t="s">
        <v>429</v>
      </c>
      <c r="F190" s="81">
        <v>0</v>
      </c>
      <c r="G190" s="81">
        <v>0</v>
      </c>
      <c r="H190" s="81"/>
      <c r="I190" s="81"/>
      <c r="J190" s="81"/>
      <c r="K190" s="95">
        <v>0</v>
      </c>
      <c r="L190" s="80">
        <v>0</v>
      </c>
      <c r="M190" s="82">
        <v>0</v>
      </c>
    </row>
    <row r="191" spans="1:13" s="12" customFormat="1" ht="33.75" customHeight="1">
      <c r="A191" s="40" t="s">
        <v>287</v>
      </c>
      <c r="B191" s="29"/>
      <c r="C191" s="64" t="s">
        <v>298</v>
      </c>
      <c r="D191" s="88" t="s">
        <v>429</v>
      </c>
      <c r="E191" s="88" t="s">
        <v>429</v>
      </c>
      <c r="F191" s="81">
        <v>0</v>
      </c>
      <c r="G191" s="81">
        <v>0</v>
      </c>
      <c r="H191" s="81"/>
      <c r="I191" s="81"/>
      <c r="J191" s="81"/>
      <c r="K191" s="95">
        <v>0</v>
      </c>
      <c r="L191" s="80">
        <v>0</v>
      </c>
      <c r="M191" s="82">
        <v>0</v>
      </c>
    </row>
    <row r="192" spans="1:13" s="12" customFormat="1" ht="33.75" customHeight="1">
      <c r="A192" s="40" t="s">
        <v>299</v>
      </c>
      <c r="B192" s="29"/>
      <c r="C192" s="64" t="s">
        <v>300</v>
      </c>
      <c r="D192" s="81">
        <v>0</v>
      </c>
      <c r="E192" s="81">
        <f aca="true" t="shared" si="20" ref="E192:J192">E195</f>
        <v>0</v>
      </c>
      <c r="F192" s="81">
        <f t="shared" si="20"/>
        <v>0</v>
      </c>
      <c r="G192" s="81">
        <f t="shared" si="20"/>
        <v>0</v>
      </c>
      <c r="H192" s="81">
        <f t="shared" si="20"/>
        <v>0</v>
      </c>
      <c r="I192" s="81">
        <f t="shared" si="20"/>
        <v>0</v>
      </c>
      <c r="J192" s="81">
        <f t="shared" si="20"/>
        <v>0</v>
      </c>
      <c r="K192" s="95">
        <v>0</v>
      </c>
      <c r="L192" s="80">
        <v>0</v>
      </c>
      <c r="M192" s="82">
        <v>0</v>
      </c>
    </row>
    <row r="193" spans="1:13" s="12" customFormat="1" ht="42" customHeight="1">
      <c r="A193" s="40" t="s">
        <v>302</v>
      </c>
      <c r="B193" s="29"/>
      <c r="C193" s="64" t="s">
        <v>303</v>
      </c>
      <c r="D193" s="88" t="s">
        <v>429</v>
      </c>
      <c r="E193" s="88" t="s">
        <v>429</v>
      </c>
      <c r="F193" s="81">
        <v>0</v>
      </c>
      <c r="G193" s="81">
        <v>0</v>
      </c>
      <c r="H193" s="81"/>
      <c r="I193" s="81"/>
      <c r="J193" s="81"/>
      <c r="K193" s="95">
        <v>0</v>
      </c>
      <c r="L193" s="80">
        <v>0</v>
      </c>
      <c r="M193" s="82">
        <v>0</v>
      </c>
    </row>
    <row r="194" spans="1:13" s="12" customFormat="1" ht="48.75" customHeight="1">
      <c r="A194" s="40" t="s">
        <v>304</v>
      </c>
      <c r="B194" s="29"/>
      <c r="C194" s="64" t="s">
        <v>305</v>
      </c>
      <c r="D194" s="88" t="s">
        <v>429</v>
      </c>
      <c r="E194" s="88" t="s">
        <v>429</v>
      </c>
      <c r="F194" s="81">
        <v>0</v>
      </c>
      <c r="G194" s="81">
        <v>0</v>
      </c>
      <c r="H194" s="81"/>
      <c r="I194" s="81"/>
      <c r="J194" s="81"/>
      <c r="K194" s="95">
        <v>0</v>
      </c>
      <c r="L194" s="80">
        <v>0</v>
      </c>
      <c r="M194" s="82">
        <v>0</v>
      </c>
    </row>
    <row r="195" spans="1:13" s="12" customFormat="1" ht="41.25" customHeight="1">
      <c r="A195" s="40" t="s">
        <v>277</v>
      </c>
      <c r="B195" s="29" t="s">
        <v>89</v>
      </c>
      <c r="C195" s="64" t="s">
        <v>278</v>
      </c>
      <c r="D195" s="81">
        <v>0</v>
      </c>
      <c r="E195" s="81">
        <f>E196+E197+E198</f>
        <v>0</v>
      </c>
      <c r="F195" s="81">
        <f>F196+F197+F198</f>
        <v>0</v>
      </c>
      <c r="G195" s="81">
        <f>G196+G197+G198</f>
        <v>0</v>
      </c>
      <c r="H195" s="81"/>
      <c r="I195" s="81"/>
      <c r="J195" s="81"/>
      <c r="K195" s="95">
        <v>0</v>
      </c>
      <c r="L195" s="80">
        <v>0</v>
      </c>
      <c r="M195" s="82">
        <v>0</v>
      </c>
    </row>
    <row r="196" spans="1:13" s="12" customFormat="1" ht="41.25" customHeight="1">
      <c r="A196" s="40" t="s">
        <v>301</v>
      </c>
      <c r="B196" s="29"/>
      <c r="C196" s="64" t="s">
        <v>288</v>
      </c>
      <c r="D196" s="88" t="s">
        <v>524</v>
      </c>
      <c r="E196" s="88" t="s">
        <v>429</v>
      </c>
      <c r="F196" s="81">
        <v>0</v>
      </c>
      <c r="G196" s="81">
        <v>0</v>
      </c>
      <c r="H196" s="81"/>
      <c r="I196" s="81"/>
      <c r="J196" s="81"/>
      <c r="K196" s="95">
        <v>0</v>
      </c>
      <c r="L196" s="80">
        <v>0</v>
      </c>
      <c r="M196" s="82">
        <v>0</v>
      </c>
    </row>
    <row r="197" spans="1:13" s="12" customFormat="1" ht="45" customHeight="1">
      <c r="A197" s="40" t="s">
        <v>289</v>
      </c>
      <c r="B197" s="29"/>
      <c r="C197" s="64" t="s">
        <v>290</v>
      </c>
      <c r="D197" s="88" t="s">
        <v>429</v>
      </c>
      <c r="E197" s="88" t="s">
        <v>429</v>
      </c>
      <c r="F197" s="81">
        <v>0</v>
      </c>
      <c r="G197" s="81">
        <v>0</v>
      </c>
      <c r="H197" s="81"/>
      <c r="I197" s="81"/>
      <c r="J197" s="81"/>
      <c r="K197" s="95">
        <v>0</v>
      </c>
      <c r="L197" s="80">
        <v>0</v>
      </c>
      <c r="M197" s="82">
        <v>0</v>
      </c>
    </row>
    <row r="198" spans="1:13" s="12" customFormat="1" ht="40.5" customHeight="1">
      <c r="A198" s="40" t="s">
        <v>291</v>
      </c>
      <c r="B198" s="29"/>
      <c r="C198" s="64" t="s">
        <v>292</v>
      </c>
      <c r="D198" s="88" t="s">
        <v>429</v>
      </c>
      <c r="E198" s="88" t="s">
        <v>429</v>
      </c>
      <c r="F198" s="81">
        <v>0</v>
      </c>
      <c r="G198" s="81">
        <v>0</v>
      </c>
      <c r="H198" s="81"/>
      <c r="I198" s="81"/>
      <c r="J198" s="81"/>
      <c r="K198" s="95">
        <v>0</v>
      </c>
      <c r="L198" s="80">
        <v>0</v>
      </c>
      <c r="M198" s="82">
        <v>0</v>
      </c>
    </row>
    <row r="199" spans="1:13" s="12" customFormat="1" ht="30" customHeight="1">
      <c r="A199" s="40" t="s">
        <v>293</v>
      </c>
      <c r="B199" s="29"/>
      <c r="C199" s="64" t="s">
        <v>294</v>
      </c>
      <c r="D199" s="81">
        <v>400</v>
      </c>
      <c r="E199" s="81">
        <v>1200</v>
      </c>
      <c r="F199" s="81">
        <v>1200</v>
      </c>
      <c r="G199" s="81">
        <v>1200</v>
      </c>
      <c r="H199" s="81"/>
      <c r="I199" s="81"/>
      <c r="J199" s="81"/>
      <c r="K199" s="95">
        <f t="shared" si="11"/>
        <v>100</v>
      </c>
      <c r="L199" s="80">
        <f t="shared" si="10"/>
        <v>100</v>
      </c>
      <c r="M199" s="80" t="s">
        <v>318</v>
      </c>
    </row>
    <row r="200" spans="1:13" s="12" customFormat="1" ht="61.5" customHeight="1">
      <c r="A200" s="40" t="s">
        <v>295</v>
      </c>
      <c r="B200" s="29"/>
      <c r="C200" s="64" t="s">
        <v>296</v>
      </c>
      <c r="D200" s="88" t="s">
        <v>429</v>
      </c>
      <c r="E200" s="88" t="s">
        <v>429</v>
      </c>
      <c r="F200" s="81">
        <v>0</v>
      </c>
      <c r="G200" s="81">
        <v>0</v>
      </c>
      <c r="H200" s="81"/>
      <c r="I200" s="81"/>
      <c r="J200" s="81"/>
      <c r="K200" s="95">
        <v>0</v>
      </c>
      <c r="L200" s="80">
        <v>0</v>
      </c>
      <c r="M200" s="82">
        <v>0</v>
      </c>
    </row>
    <row r="201" spans="1:13" s="12" customFormat="1" ht="59.25" customHeight="1">
      <c r="A201" s="40" t="s">
        <v>309</v>
      </c>
      <c r="B201" s="29"/>
      <c r="C201" s="64" t="s">
        <v>310</v>
      </c>
      <c r="D201" s="88" t="s">
        <v>429</v>
      </c>
      <c r="E201" s="88" t="s">
        <v>429</v>
      </c>
      <c r="F201" s="81">
        <v>0</v>
      </c>
      <c r="G201" s="81">
        <v>0</v>
      </c>
      <c r="H201" s="81"/>
      <c r="I201" s="81"/>
      <c r="J201" s="81"/>
      <c r="K201" s="95">
        <v>0</v>
      </c>
      <c r="L201" s="80">
        <v>0</v>
      </c>
      <c r="M201" s="82">
        <v>0</v>
      </c>
    </row>
    <row r="202" spans="1:13" s="12" customFormat="1" ht="29.25" customHeight="1">
      <c r="A202" s="102" t="s">
        <v>274</v>
      </c>
      <c r="B202" s="20" t="s">
        <v>233</v>
      </c>
      <c r="C202" s="103" t="s">
        <v>234</v>
      </c>
      <c r="D202" s="104" t="s">
        <v>576</v>
      </c>
      <c r="E202" s="104" t="s">
        <v>514</v>
      </c>
      <c r="F202" s="105">
        <v>10997</v>
      </c>
      <c r="G202" s="105">
        <v>-74800</v>
      </c>
      <c r="H202" s="105" t="e">
        <f>#REF!+#REF!</f>
        <v>#REF!</v>
      </c>
      <c r="I202" s="105" t="e">
        <f>#REF!+#REF!</f>
        <v>#REF!</v>
      </c>
      <c r="J202" s="105" t="e">
        <f>#REF!+#REF!</f>
        <v>#REF!</v>
      </c>
      <c r="K202" s="95" t="s">
        <v>318</v>
      </c>
      <c r="L202" s="106" t="s">
        <v>318</v>
      </c>
      <c r="M202" s="82">
        <f>G202/D202*100</f>
        <v>171.4691791027669</v>
      </c>
    </row>
    <row r="203" spans="1:13" s="12" customFormat="1" ht="29.25" customHeight="1">
      <c r="A203" s="119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1"/>
    </row>
    <row r="204" spans="1:13" ht="20.25" customHeight="1">
      <c r="A204" s="75" t="s">
        <v>447</v>
      </c>
      <c r="B204" s="71"/>
      <c r="C204" s="71"/>
      <c r="D204" s="107">
        <v>437661</v>
      </c>
      <c r="E204" s="107">
        <v>698036</v>
      </c>
      <c r="F204" s="107">
        <v>897907</v>
      </c>
      <c r="G204" s="107">
        <v>567740</v>
      </c>
      <c r="H204" s="107"/>
      <c r="I204" s="107"/>
      <c r="J204" s="107"/>
      <c r="K204" s="108">
        <f aca="true" t="shared" si="21" ref="K204:K209">G204/E204*100</f>
        <v>81.33391401016567</v>
      </c>
      <c r="L204" s="108">
        <f aca="true" t="shared" si="22" ref="L204:L209">G204/F204*100</f>
        <v>63.22926539162742</v>
      </c>
      <c r="M204" s="108">
        <f aca="true" t="shared" si="23" ref="M204:M209">G204/D204*100</f>
        <v>129.72140537996304</v>
      </c>
    </row>
    <row r="205" spans="1:13" ht="33.75" customHeight="1">
      <c r="A205" s="75" t="s">
        <v>448</v>
      </c>
      <c r="B205" s="71"/>
      <c r="C205" s="71"/>
      <c r="D205" s="107">
        <v>249063</v>
      </c>
      <c r="E205" s="107">
        <v>435923</v>
      </c>
      <c r="F205" s="107">
        <v>477053</v>
      </c>
      <c r="G205" s="107">
        <v>320502</v>
      </c>
      <c r="H205" s="107"/>
      <c r="I205" s="107"/>
      <c r="J205" s="107"/>
      <c r="K205" s="108">
        <f t="shared" si="21"/>
        <v>73.52261752648978</v>
      </c>
      <c r="L205" s="108">
        <f t="shared" si="22"/>
        <v>67.18373010965239</v>
      </c>
      <c r="M205" s="108">
        <f t="shared" si="23"/>
        <v>128.68310427482203</v>
      </c>
    </row>
    <row r="206" spans="1:13" ht="20.25" customHeight="1">
      <c r="A206" s="75" t="s">
        <v>449</v>
      </c>
      <c r="B206" s="71"/>
      <c r="C206" s="71"/>
      <c r="D206" s="107">
        <v>13659</v>
      </c>
      <c r="E206" s="107">
        <v>14452</v>
      </c>
      <c r="F206" s="107">
        <v>44017</v>
      </c>
      <c r="G206" s="107">
        <v>8044</v>
      </c>
      <c r="H206" s="107"/>
      <c r="I206" s="107"/>
      <c r="J206" s="107"/>
      <c r="K206" s="108">
        <f t="shared" si="21"/>
        <v>55.66011624688625</v>
      </c>
      <c r="L206" s="108">
        <f t="shared" si="22"/>
        <v>18.274757480064522</v>
      </c>
      <c r="M206" s="108">
        <f t="shared" si="23"/>
        <v>58.89157332161945</v>
      </c>
    </row>
    <row r="207" spans="1:13" ht="20.25" customHeight="1">
      <c r="A207" s="75" t="s">
        <v>450</v>
      </c>
      <c r="B207" s="71"/>
      <c r="C207" s="71"/>
      <c r="D207" s="107">
        <v>174939</v>
      </c>
      <c r="E207" s="107">
        <v>247661</v>
      </c>
      <c r="F207" s="107">
        <f>F204-F205-F206</f>
        <v>376837</v>
      </c>
      <c r="G207" s="107">
        <f>G204-G205-G206</f>
        <v>239194</v>
      </c>
      <c r="H207" s="107"/>
      <c r="I207" s="107"/>
      <c r="J207" s="107"/>
      <c r="K207" s="108">
        <f t="shared" si="21"/>
        <v>96.58121383665575</v>
      </c>
      <c r="L207" s="108">
        <f t="shared" si="22"/>
        <v>63.47412807128811</v>
      </c>
      <c r="M207" s="108">
        <f t="shared" si="23"/>
        <v>136.72994586684501</v>
      </c>
    </row>
    <row r="208" spans="1:13" ht="21" customHeight="1">
      <c r="A208" s="75" t="s">
        <v>451</v>
      </c>
      <c r="B208" s="71"/>
      <c r="C208" s="71"/>
      <c r="D208" s="107">
        <v>23204</v>
      </c>
      <c r="E208" s="107">
        <v>36211</v>
      </c>
      <c r="F208" s="107">
        <v>38030</v>
      </c>
      <c r="G208" s="107">
        <v>24710</v>
      </c>
      <c r="H208" s="107"/>
      <c r="I208" s="107"/>
      <c r="J208" s="107"/>
      <c r="K208" s="108">
        <f t="shared" si="21"/>
        <v>68.23893292093562</v>
      </c>
      <c r="L208" s="108">
        <f t="shared" si="22"/>
        <v>64.97501972127267</v>
      </c>
      <c r="M208" s="108">
        <f t="shared" si="23"/>
        <v>106.49026029994828</v>
      </c>
    </row>
    <row r="209" spans="1:13" ht="26.25" customHeight="1">
      <c r="A209" s="75" t="s">
        <v>529</v>
      </c>
      <c r="B209" s="71"/>
      <c r="C209" s="71"/>
      <c r="D209" s="107">
        <v>20846</v>
      </c>
      <c r="E209" s="107">
        <v>32486</v>
      </c>
      <c r="F209" s="107">
        <v>33626</v>
      </c>
      <c r="G209" s="107">
        <v>22659</v>
      </c>
      <c r="H209" s="107"/>
      <c r="I209" s="107"/>
      <c r="J209" s="107"/>
      <c r="K209" s="108">
        <f t="shared" si="21"/>
        <v>69.75004617373638</v>
      </c>
      <c r="L209" s="108">
        <f t="shared" si="22"/>
        <v>67.38535656932136</v>
      </c>
      <c r="M209" s="108">
        <f t="shared" si="23"/>
        <v>108.69711215580926</v>
      </c>
    </row>
    <row r="210" ht="20.25" customHeight="1">
      <c r="M210" s="96"/>
    </row>
    <row r="211" ht="20.25" customHeight="1">
      <c r="M211" s="96"/>
    </row>
    <row r="212" spans="1:13" ht="30" customHeight="1">
      <c r="A212" s="111" t="s">
        <v>317</v>
      </c>
      <c r="B212" s="111"/>
      <c r="C212" s="111"/>
      <c r="D212" s="111"/>
      <c r="E212" s="111"/>
      <c r="F212" s="111"/>
      <c r="L212" s="7" t="s">
        <v>316</v>
      </c>
      <c r="M212" s="96"/>
    </row>
    <row r="213" ht="20.25" customHeight="1">
      <c r="A213" s="6" t="s">
        <v>257</v>
      </c>
    </row>
    <row r="214" ht="20.25" customHeight="1">
      <c r="A214" s="6" t="s">
        <v>258</v>
      </c>
    </row>
  </sheetData>
  <sheetProtection/>
  <mergeCells count="12">
    <mergeCell ref="F4:F5"/>
    <mergeCell ref="E4:E5"/>
    <mergeCell ref="D4:D5"/>
    <mergeCell ref="A203:M203"/>
    <mergeCell ref="A212:F212"/>
    <mergeCell ref="A1:L1"/>
    <mergeCell ref="A2:L2"/>
    <mergeCell ref="A4:A5"/>
    <mergeCell ref="B4:B5"/>
    <mergeCell ref="C4:C5"/>
    <mergeCell ref="K4:M4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 - 02</dc:creator>
  <cp:keywords/>
  <dc:description/>
  <cp:lastModifiedBy>Бюджетный отдел-06</cp:lastModifiedBy>
  <cp:lastPrinted>2018-09-12T06:12:07Z</cp:lastPrinted>
  <dcterms:created xsi:type="dcterms:W3CDTF">2013-10-15T06:41:52Z</dcterms:created>
  <dcterms:modified xsi:type="dcterms:W3CDTF">2018-09-12T06:20:29Z</dcterms:modified>
  <cp:category/>
  <cp:version/>
  <cp:contentType/>
  <cp:contentStatus/>
</cp:coreProperties>
</file>